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C:\Users\USUARIO\Documents\PICO Y PLACA\ACTAS DE REUNION\ANTECEDENTES JUDICIALES HV 2022\SECRETARIA MUJER ALCALDIA\INFORME CONCEJO  PRIMER 2024\"/>
    </mc:Choice>
  </mc:AlternateContent>
  <bookViews>
    <workbookView showHorizontalScroll="0" showVerticalScroll="0" showSheetTabs="0" xWindow="0" yWindow="0" windowWidth="20490" windowHeight="7815" tabRatio="728"/>
  </bookViews>
  <sheets>
    <sheet name="PLAN ACCIÓN Y SEGUIMIENTO P.P." sheetId="14" r:id="rId1"/>
    <sheet name="INFORMES" sheetId="20" r:id="rId2"/>
    <sheet name="SEGUIMIENTO A INDICADORES P.P." sheetId="19" r:id="rId3"/>
    <sheet name="Instrucciones" sheetId="21" r:id="rId4"/>
    <sheet name="Desplegables" sheetId="17"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#REF!</definedName>
    <definedName name="_9">[1]APACDO!#REF!</definedName>
    <definedName name="_arp2">#REF!</definedName>
    <definedName name="_xlnm._FilterDatabase" localSheetId="0" hidden="1">'PLAN ACCIÓN Y SEGUIMIENTO P.P.'!$A$16:$DL$118</definedName>
    <definedName name="_ivm2">#REF!</definedName>
    <definedName name="_Order1" hidden="1">255</definedName>
    <definedName name="_Order2" hidden="1">255</definedName>
    <definedName name="_pib1">'[2]98-2002'!#REF!</definedName>
    <definedName name="_Table1_Out" hidden="1">[3]CARBOCOL!#REF!</definedName>
    <definedName name="_Table2_In2" hidden="1">[4]ANUAL1!#REF!</definedName>
    <definedName name="_Table2_Out" hidden="1">[3]CARBOCOL!#REF!</definedName>
    <definedName name="_var1">'[2]98-2002'!#REF!</definedName>
    <definedName name="A">'[5]CUA1-3'!#REF!</definedName>
    <definedName name="AA">#REF!</definedName>
    <definedName name="Agregado">[6]Listas!$E$4:$E$5</definedName>
    <definedName name="_xlnm.Print_Area" localSheetId="3">Instrucciones!$A$5:$B$28</definedName>
    <definedName name="_xlnm.Print_Area" localSheetId="0">'PLAN ACCIÓN Y SEGUIMIENTO P.P.'!$A$8:$DM$120</definedName>
    <definedName name="_xlnm.Print_Area" localSheetId="2">'SEGUIMIENTO A INDICADORES P.P.'!$B$7:$BH$14</definedName>
    <definedName name="arp">#REF!</definedName>
    <definedName name="BB">#REF!</definedName>
    <definedName name="CAPITAL">[6]Listas!$I$4:$I$8</definedName>
    <definedName name="castigocuadro2">'[7]CUA1-3'!$Y$1:$AD$93</definedName>
    <definedName name="Categorias">[6]Listas!$D$4:$D$9</definedName>
    <definedName name="CC">#REF!</definedName>
    <definedName name="ck">'PLAN ACCIÓN Y SEGUIMIENTO P.P.'!$AG$18</definedName>
    <definedName name="clasificacion">#REF!</definedName>
    <definedName name="consol">#REF!</definedName>
    <definedName name="CUA">#REF!</definedName>
    <definedName name="CUA18A" hidden="1">{"trimestre",#N/A,FALSE,"TRIMESTRE";"empresa",#N/A,FALSE,"xEMPRESA";"eaab",#N/A,FALSE,"EAAB";"epma",#N/A,FALSE,"EPMA";"emca",#N/A,FALSE,"EMCA"}</definedName>
    <definedName name="Cua1a">[1]APACDO!#REF!</definedName>
    <definedName name="CUADRO_No._1">#REF!</definedName>
    <definedName name="CUADRO_No._10">#REF!</definedName>
    <definedName name="CUADRO_No._12">#REF!</definedName>
    <definedName name="CUADRO_No._13">#REF!</definedName>
    <definedName name="Cuadro_No._1a">[8]Hoja1!$B$3:$E$38</definedName>
    <definedName name="Cuadro_No._1b">[8]Hoja2!$L$3:$O$23</definedName>
    <definedName name="Cuadro_No._1C">[8]Hoja1!$B$50:$E$88</definedName>
    <definedName name="CUADRO_No._2">#REF!</definedName>
    <definedName name="CUADRO_No._3">#REF!</definedName>
    <definedName name="CUADRO_No._4">#REF!</definedName>
    <definedName name="CUADRO_No._5">#REF!</definedName>
    <definedName name="CUADRO_No._6">#REF!</definedName>
    <definedName name="CUADRO_No._6A">#REF!</definedName>
    <definedName name="CUADRO_No._7">#REF!</definedName>
    <definedName name="CUADRO_No._8">#REF!</definedName>
    <definedName name="CUADRO_No._9">#REF!</definedName>
    <definedName name="DETALLE_">#REF!</definedName>
    <definedName name="DETALLING">#REF!</definedName>
    <definedName name="DOS">'[5]CUA1-3'!#REF!</definedName>
    <definedName name="E">[6]Listas!$B$4:$B$93</definedName>
    <definedName name="Entidad">[9]Listas!$B$4:$B$93</definedName>
    <definedName name="ESTRATEGIAPND">[6]Listas!$Q$4:$Q$31</definedName>
    <definedName name="Estrategias">[6]Listas!$K$4:$K$16</definedName>
    <definedName name="FINANCIACIONGASTO">#REF!</definedName>
    <definedName name="fuente">#REF!</definedName>
    <definedName name="fuentes">#REF!</definedName>
    <definedName name="HACIENDA">[6]Listas!$J$4:$J$36</definedName>
    <definedName name="INVERSION">#REF!</definedName>
    <definedName name="ivm">#REF!</definedName>
    <definedName name="MA">[1]APACDO!#REF!</definedName>
    <definedName name="Mensaje">[6]Listas!$H$4:$H$7</definedName>
    <definedName name="MINISTRO">'[5]CUA1-3'!#REF!</definedName>
    <definedName name="objetivospnd">[6]Listas!$P$4:$P$11</definedName>
    <definedName name="PARTICIPACIONES_1997___2000">'[5]CUA1-3'!#REF!</definedName>
    <definedName name="PROPIOS">#REF!</definedName>
    <definedName name="RECLA1">[6]Listas!$R$4:$R$8</definedName>
    <definedName name="RECLA2">[6]Listas!$S$4:$S$5</definedName>
    <definedName name="RECLA3">[6]Listas!$T$4:$T$9</definedName>
    <definedName name="RECLA4">[6]Listas!$U$4:$U$7</definedName>
    <definedName name="reclasificados">[6]Listas!$V$4:$V$17</definedName>
    <definedName name="RESTO">#REF!</definedName>
    <definedName name="salud">#REF!</definedName>
    <definedName name="salud2">#REF!</definedName>
    <definedName name="Sector">[9]Listas!$A$4:$A$16</definedName>
    <definedName name="SI">'[5]CUA1-3'!#REF!</definedName>
    <definedName name="SUBDIRECTOR">#REF!</definedName>
    <definedName name="VARIACIONES">#REF!</definedName>
    <definedName name="wrn.eaab." hidden="1">{"eaab",#N/A,FALSE,"EAAB"}</definedName>
    <definedName name="wrn.emca." hidden="1">{"emca",#N/A,FALSE,"EMCA"}</definedName>
    <definedName name="wrn.epma." hidden="1">{"epma",#N/A,FALSE,"EPMA"}</definedName>
    <definedName name="wrn.TODOS." hidden="1">{"trimestre",#N/A,FALSE,"TRIMESTRE";"empresa",#N/A,FALSE,"xEMPRESA";"eaab",#N/A,FALSE,"EAAB";"epma",#N/A,FALSE,"EPMA";"emca",#N/A,FALSE,"EMCA"}</definedName>
    <definedName name="wrn.trimestre." hidden="1">{"trimestre",#N/A,FALSE,"TRIMESTRE"}</definedName>
    <definedName name="wrn.xempresa." hidden="1">{"empresa",#N/A,FALSE,"xEMPRESA"}</definedName>
  </definedNames>
  <calcPr calcId="162913"/>
  <webPublishing allowPng="1" targetScreenSize="1024x768" codePage="10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4" l="1"/>
  <c r="CS119" i="14" l="1"/>
  <c r="CW119" i="14"/>
  <c r="CX119" i="14"/>
  <c r="DA119" i="14"/>
  <c r="DB119" i="14"/>
  <c r="DC119" i="14"/>
  <c r="DD119" i="14"/>
  <c r="DG119" i="14"/>
  <c r="I118" i="14"/>
  <c r="AV19" i="14" l="1"/>
  <c r="DA17" i="14" l="1"/>
  <c r="CW17" i="14"/>
  <c r="BC11" i="20"/>
  <c r="BA11" i="20"/>
  <c r="AZ11" i="20"/>
  <c r="I17" i="14"/>
  <c r="DD17" i="14"/>
  <c r="L11" i="20"/>
  <c r="K11" i="20"/>
  <c r="E11" i="20"/>
  <c r="I19" i="14"/>
  <c r="I18" i="14"/>
  <c r="DB17" i="14" l="1"/>
  <c r="C17" i="14"/>
  <c r="BD11" i="20"/>
  <c r="BB11" i="20"/>
  <c r="C11" i="20"/>
  <c r="DA34" i="14"/>
  <c r="DA18" i="14"/>
  <c r="DA19" i="14"/>
  <c r="DA20" i="14"/>
  <c r="DA21" i="14"/>
  <c r="DA23" i="14"/>
  <c r="DA24" i="14"/>
  <c r="DA25" i="14"/>
  <c r="DA26" i="14"/>
  <c r="DA27" i="14"/>
  <c r="DA28" i="14"/>
  <c r="DA29" i="14"/>
  <c r="DA30" i="14"/>
  <c r="DA31" i="14"/>
  <c r="DA32" i="14"/>
  <c r="DA33" i="14"/>
  <c r="DA35" i="14"/>
  <c r="DA36" i="14"/>
  <c r="DA37" i="14"/>
  <c r="DA38" i="14"/>
  <c r="DA39" i="14"/>
  <c r="DA40" i="14"/>
  <c r="DA41" i="14"/>
  <c r="DA42" i="14"/>
  <c r="DA43" i="14"/>
  <c r="DA44" i="14"/>
  <c r="DA45" i="14"/>
  <c r="DA46" i="14"/>
  <c r="DA47" i="14"/>
  <c r="DA48" i="14"/>
  <c r="DA49" i="14"/>
  <c r="DA50" i="14"/>
  <c r="DA51" i="14"/>
  <c r="DA52" i="14"/>
  <c r="DA53" i="14"/>
  <c r="DA54" i="14"/>
  <c r="DA55" i="14"/>
  <c r="DA56" i="14"/>
  <c r="DA57" i="14"/>
  <c r="DA58" i="14"/>
  <c r="DA59" i="14"/>
  <c r="DA60" i="14"/>
  <c r="DA61" i="14"/>
  <c r="DA62" i="14"/>
  <c r="DA63" i="14"/>
  <c r="DA64" i="14"/>
  <c r="DA65" i="14"/>
  <c r="DA66" i="14"/>
  <c r="DA67" i="14"/>
  <c r="DA68" i="14"/>
  <c r="DA69" i="14"/>
  <c r="DA70" i="14"/>
  <c r="DA71" i="14"/>
  <c r="DA72" i="14"/>
  <c r="DA73" i="14"/>
  <c r="DA74" i="14"/>
  <c r="DA75" i="14"/>
  <c r="DA76" i="14"/>
  <c r="DA77" i="14"/>
  <c r="DA78" i="14"/>
  <c r="DA79" i="14"/>
  <c r="DA80" i="14"/>
  <c r="DA81" i="14"/>
  <c r="DA82" i="14"/>
  <c r="DA83" i="14"/>
  <c r="DA84" i="14"/>
  <c r="DA85" i="14"/>
  <c r="DA86" i="14"/>
  <c r="DA87" i="14"/>
  <c r="DA88" i="14"/>
  <c r="DA89" i="14"/>
  <c r="DA90" i="14"/>
  <c r="DA93" i="14"/>
  <c r="DA94" i="14"/>
  <c r="DA95" i="14"/>
  <c r="DA96" i="14"/>
  <c r="DA97" i="14"/>
  <c r="DA98" i="14"/>
  <c r="DA99" i="14"/>
  <c r="DA100" i="14"/>
  <c r="DA101" i="14"/>
  <c r="DA102" i="14"/>
  <c r="DA103" i="14"/>
  <c r="DA104" i="14"/>
  <c r="DA105" i="14"/>
  <c r="DA106" i="14"/>
  <c r="DA107" i="14"/>
  <c r="DA108" i="14"/>
  <c r="DA109" i="14"/>
  <c r="DA110" i="14"/>
  <c r="DA111" i="14"/>
  <c r="DA112" i="14"/>
  <c r="DA113" i="14"/>
  <c r="DA114" i="14"/>
  <c r="DA115" i="14"/>
  <c r="DA116" i="14"/>
  <c r="DA117" i="14"/>
  <c r="DA118" i="14"/>
  <c r="CS17" i="14" l="1"/>
  <c r="G19" i="14"/>
  <c r="G18" i="14"/>
  <c r="CX20" i="14"/>
  <c r="AI20" i="14"/>
  <c r="DG20" i="14"/>
  <c r="DG21" i="14"/>
  <c r="DG27" i="14"/>
  <c r="DG37" i="14"/>
  <c r="DG80" i="14"/>
  <c r="DG81" i="14"/>
  <c r="DG82" i="14"/>
  <c r="DG83" i="14"/>
  <c r="DG84" i="14"/>
  <c r="DG85" i="14"/>
  <c r="CW66" i="14"/>
  <c r="CW19" i="14"/>
  <c r="CW20" i="14"/>
  <c r="CW21" i="14"/>
  <c r="CW22" i="14"/>
  <c r="CW23" i="14"/>
  <c r="CW24" i="14"/>
  <c r="CW25" i="14"/>
  <c r="CW26" i="14"/>
  <c r="CW27" i="14"/>
  <c r="CW28" i="14"/>
  <c r="CW29" i="14"/>
  <c r="CW30" i="14"/>
  <c r="CW31" i="14"/>
  <c r="CW32" i="14"/>
  <c r="CW33" i="14"/>
  <c r="CW34" i="14"/>
  <c r="CW35" i="14"/>
  <c r="CW36" i="14"/>
  <c r="CW37" i="14"/>
  <c r="CW38" i="14"/>
  <c r="CW39" i="14"/>
  <c r="CW40" i="14"/>
  <c r="CW41" i="14"/>
  <c r="CW42" i="14"/>
  <c r="CW43" i="14"/>
  <c r="CW44" i="14"/>
  <c r="CW45" i="14"/>
  <c r="CW46" i="14"/>
  <c r="CW47" i="14"/>
  <c r="CW48" i="14"/>
  <c r="CW49" i="14"/>
  <c r="CW50" i="14"/>
  <c r="CW51" i="14"/>
  <c r="CW52" i="14"/>
  <c r="CW53" i="14"/>
  <c r="CW54" i="14"/>
  <c r="CW55" i="14"/>
  <c r="CW56" i="14"/>
  <c r="CW57" i="14"/>
  <c r="CW58" i="14"/>
  <c r="CW59" i="14"/>
  <c r="CW60" i="14"/>
  <c r="CW61" i="14"/>
  <c r="CW62" i="14"/>
  <c r="CW63" i="14"/>
  <c r="CW64" i="14"/>
  <c r="CW65" i="14"/>
  <c r="CW67" i="14"/>
  <c r="CW68" i="14"/>
  <c r="CW69" i="14"/>
  <c r="CW70" i="14"/>
  <c r="CW71" i="14"/>
  <c r="CW72" i="14"/>
  <c r="CW73" i="14"/>
  <c r="CW74" i="14"/>
  <c r="CW75" i="14"/>
  <c r="CW76" i="14"/>
  <c r="CW77" i="14"/>
  <c r="CW78" i="14"/>
  <c r="CW79" i="14"/>
  <c r="CW80" i="14"/>
  <c r="CW81" i="14"/>
  <c r="CW82" i="14"/>
  <c r="CW83" i="14"/>
  <c r="CW84" i="14"/>
  <c r="CW85" i="14"/>
  <c r="CW86" i="14"/>
  <c r="CW87" i="14"/>
  <c r="CW88" i="14"/>
  <c r="CW89" i="14"/>
  <c r="CW90" i="14"/>
  <c r="CW91" i="14"/>
  <c r="CW92" i="14"/>
  <c r="CW93" i="14"/>
  <c r="CW94" i="14"/>
  <c r="CW95" i="14"/>
  <c r="CW96" i="14"/>
  <c r="CW97" i="14"/>
  <c r="CW98" i="14"/>
  <c r="CW99" i="14"/>
  <c r="CW100" i="14"/>
  <c r="CW101" i="14"/>
  <c r="CW102" i="14"/>
  <c r="CW103" i="14"/>
  <c r="CW104" i="14"/>
  <c r="CW105" i="14"/>
  <c r="CW106" i="14"/>
  <c r="CW107" i="14"/>
  <c r="CW108" i="14"/>
  <c r="CW109" i="14"/>
  <c r="CW110" i="14"/>
  <c r="CW111" i="14"/>
  <c r="CW112" i="14"/>
  <c r="CW113" i="14"/>
  <c r="CW114" i="14"/>
  <c r="CW115" i="14"/>
  <c r="CW116" i="14"/>
  <c r="CW117" i="14"/>
  <c r="CW118" i="14"/>
  <c r="CW18" i="14"/>
  <c r="G92" i="14"/>
  <c r="I117" i="14"/>
  <c r="I116" i="14"/>
  <c r="I115" i="14"/>
  <c r="I114" i="14"/>
  <c r="I113" i="14"/>
  <c r="I112" i="14"/>
  <c r="I111" i="14"/>
  <c r="I110" i="14"/>
  <c r="I109" i="14"/>
  <c r="I108" i="14"/>
  <c r="I107" i="14"/>
  <c r="I106" i="14"/>
  <c r="I105" i="14"/>
  <c r="I104" i="14"/>
  <c r="I103" i="14"/>
  <c r="I102" i="14"/>
  <c r="I101" i="14"/>
  <c r="I100" i="14"/>
  <c r="I99" i="14"/>
  <c r="I98" i="14"/>
  <c r="I97" i="14"/>
  <c r="I96" i="14"/>
  <c r="I95" i="14"/>
  <c r="I94" i="14"/>
  <c r="I93" i="14"/>
  <c r="I92" i="14"/>
  <c r="I91" i="14"/>
  <c r="I90" i="14"/>
  <c r="G90" i="14"/>
  <c r="G98" i="14"/>
  <c r="I69" i="14"/>
  <c r="G89" i="14" s="1"/>
  <c r="I70" i="14"/>
  <c r="I71" i="14"/>
  <c r="I72" i="14"/>
  <c r="I73" i="14"/>
  <c r="I74" i="14"/>
  <c r="I75" i="14"/>
  <c r="I76" i="14"/>
  <c r="I77" i="14"/>
  <c r="I78" i="14"/>
  <c r="I79" i="14"/>
  <c r="I80" i="14"/>
  <c r="I81" i="14"/>
  <c r="I82" i="14"/>
  <c r="I83" i="14"/>
  <c r="I84" i="14"/>
  <c r="I85" i="14"/>
  <c r="I86" i="14"/>
  <c r="I87" i="14"/>
  <c r="I88" i="14"/>
  <c r="I89" i="14"/>
  <c r="I38" i="14"/>
  <c r="I39" i="14"/>
  <c r="I40" i="14"/>
  <c r="I41" i="14"/>
  <c r="I42" i="14"/>
  <c r="I43" i="14"/>
  <c r="I44" i="14"/>
  <c r="I45" i="14"/>
  <c r="I46" i="14"/>
  <c r="I47" i="14"/>
  <c r="I48" i="14"/>
  <c r="I49" i="14"/>
  <c r="I50" i="14"/>
  <c r="I51" i="14"/>
  <c r="I52" i="14"/>
  <c r="I53" i="14"/>
  <c r="I54" i="14"/>
  <c r="I55" i="14"/>
  <c r="I56" i="14"/>
  <c r="I57" i="14"/>
  <c r="I58" i="14"/>
  <c r="I59" i="14"/>
  <c r="I60" i="14"/>
  <c r="G60" i="14" s="1"/>
  <c r="I61" i="14"/>
  <c r="I62" i="14"/>
  <c r="I63" i="14"/>
  <c r="I64" i="14"/>
  <c r="G64" i="14" s="1"/>
  <c r="I65" i="14"/>
  <c r="G65" i="14" s="1"/>
  <c r="I66" i="14"/>
  <c r="I67" i="14"/>
  <c r="I68" i="14"/>
  <c r="G68" i="14" s="1"/>
  <c r="G41" i="14"/>
  <c r="G45" i="14"/>
  <c r="G67" i="14"/>
  <c r="I20" i="14"/>
  <c r="I21" i="14"/>
  <c r="I22" i="14"/>
  <c r="I23" i="14"/>
  <c r="I24" i="14"/>
  <c r="I25" i="14"/>
  <c r="I26" i="14"/>
  <c r="G26" i="14" s="1"/>
  <c r="I27" i="14"/>
  <c r="G27" i="14" s="1"/>
  <c r="I28" i="14"/>
  <c r="I29" i="14"/>
  <c r="I30" i="14"/>
  <c r="I31" i="14"/>
  <c r="I32" i="14"/>
  <c r="I33" i="14"/>
  <c r="I34" i="14"/>
  <c r="I35" i="14"/>
  <c r="I36" i="14"/>
  <c r="I37" i="14"/>
  <c r="G37" i="14" s="1"/>
  <c r="C36" i="14"/>
  <c r="DG17" i="14"/>
  <c r="AV18" i="14"/>
  <c r="C79" i="14" l="1"/>
  <c r="G76" i="14"/>
  <c r="C62" i="14"/>
  <c r="C84" i="14"/>
  <c r="G77" i="14"/>
  <c r="C71" i="14"/>
  <c r="G71" i="14"/>
  <c r="G83" i="14"/>
  <c r="C76" i="14"/>
  <c r="G73" i="14"/>
  <c r="G84" i="14"/>
  <c r="G81" i="14"/>
  <c r="G88" i="14"/>
  <c r="C88" i="14"/>
  <c r="DB18" i="14"/>
  <c r="G72" i="14"/>
  <c r="G79" i="14"/>
  <c r="G87" i="14"/>
  <c r="G106" i="14"/>
  <c r="C110" i="14"/>
  <c r="G114" i="14"/>
  <c r="G95" i="14"/>
  <c r="G118" i="14"/>
  <c r="G110" i="14"/>
  <c r="G102" i="14"/>
  <c r="G94" i="14"/>
  <c r="G111" i="14"/>
  <c r="G103" i="14"/>
  <c r="G115" i="14"/>
  <c r="G107" i="14"/>
  <c r="G99" i="14"/>
  <c r="G91" i="14"/>
  <c r="E114" i="14"/>
  <c r="C108" i="14"/>
  <c r="E98" i="14"/>
  <c r="C112" i="14"/>
  <c r="E118" i="14"/>
  <c r="C104" i="14"/>
  <c r="C116" i="14"/>
  <c r="E90" i="14"/>
  <c r="E106" i="14"/>
  <c r="G117" i="14"/>
  <c r="G113" i="14"/>
  <c r="G109" i="14"/>
  <c r="G105" i="14"/>
  <c r="G101" i="14"/>
  <c r="G97" i="14"/>
  <c r="G93" i="14"/>
  <c r="C97" i="14"/>
  <c r="C101" i="14"/>
  <c r="E94" i="14"/>
  <c r="E110" i="14"/>
  <c r="G116" i="14"/>
  <c r="G112" i="14"/>
  <c r="G108" i="14"/>
  <c r="G104" i="14"/>
  <c r="G100" i="14"/>
  <c r="G96" i="14"/>
  <c r="E102" i="14"/>
  <c r="C115" i="14"/>
  <c r="C103" i="14"/>
  <c r="E99" i="14"/>
  <c r="C107" i="14"/>
  <c r="E95" i="14"/>
  <c r="E107" i="14"/>
  <c r="E115" i="14"/>
  <c r="C118" i="14"/>
  <c r="C114" i="14"/>
  <c r="C106" i="14"/>
  <c r="C102" i="14"/>
  <c r="E92" i="14"/>
  <c r="E96" i="14"/>
  <c r="E100" i="14"/>
  <c r="E104" i="14"/>
  <c r="E108" i="14"/>
  <c r="E112" i="14"/>
  <c r="E116" i="14"/>
  <c r="C111" i="14"/>
  <c r="E91" i="14"/>
  <c r="E103" i="14"/>
  <c r="E111" i="14"/>
  <c r="C117" i="14"/>
  <c r="C113" i="14"/>
  <c r="C109" i="14"/>
  <c r="C105" i="14"/>
  <c r="E93" i="14"/>
  <c r="E97" i="14"/>
  <c r="E101" i="14"/>
  <c r="E105" i="14"/>
  <c r="E109" i="14"/>
  <c r="E113" i="14"/>
  <c r="E117" i="14"/>
  <c r="C90" i="14"/>
  <c r="C94" i="14"/>
  <c r="C98" i="14"/>
  <c r="C91" i="14"/>
  <c r="C95" i="14"/>
  <c r="C99" i="14"/>
  <c r="C92" i="14"/>
  <c r="C96" i="14"/>
  <c r="C100" i="14"/>
  <c r="C93" i="14"/>
  <c r="C72" i="14"/>
  <c r="C85" i="14"/>
  <c r="C74" i="14"/>
  <c r="C80" i="14"/>
  <c r="C70" i="14"/>
  <c r="C75" i="14"/>
  <c r="C81" i="14"/>
  <c r="G69" i="14"/>
  <c r="G75" i="14"/>
  <c r="G80" i="14"/>
  <c r="G85" i="14"/>
  <c r="C89" i="14"/>
  <c r="C69" i="14"/>
  <c r="C73" i="14"/>
  <c r="C77" i="14"/>
  <c r="C83" i="14"/>
  <c r="C78" i="14"/>
  <c r="C82" i="14"/>
  <c r="C87" i="14"/>
  <c r="G70" i="14"/>
  <c r="G74" i="14"/>
  <c r="G78" i="14"/>
  <c r="G82" i="14"/>
  <c r="G86" i="14"/>
  <c r="C86" i="14"/>
  <c r="E79" i="14"/>
  <c r="E72" i="14"/>
  <c r="E75" i="14"/>
  <c r="E87" i="14"/>
  <c r="E71" i="14"/>
  <c r="E83" i="14"/>
  <c r="E86" i="14"/>
  <c r="E82" i="14"/>
  <c r="E78" i="14"/>
  <c r="E74" i="14"/>
  <c r="E70" i="14"/>
  <c r="E89" i="14"/>
  <c r="E81" i="14"/>
  <c r="E77" i="14"/>
  <c r="E73" i="14"/>
  <c r="E69" i="14"/>
  <c r="E85" i="14"/>
  <c r="E88" i="14"/>
  <c r="E84" i="14"/>
  <c r="E80" i="14"/>
  <c r="E76" i="14"/>
  <c r="G56" i="14"/>
  <c r="G53" i="14"/>
  <c r="G61" i="14"/>
  <c r="G54" i="14"/>
  <c r="G49" i="14"/>
  <c r="E59" i="14"/>
  <c r="G57" i="14"/>
  <c r="G52" i="14"/>
  <c r="G63" i="14"/>
  <c r="G66" i="14"/>
  <c r="G62" i="14"/>
  <c r="G55" i="14"/>
  <c r="G51" i="14"/>
  <c r="E58" i="14"/>
  <c r="E38" i="14"/>
  <c r="E39" i="14"/>
  <c r="G42" i="14"/>
  <c r="G44" i="14"/>
  <c r="C68" i="14"/>
  <c r="E40" i="14"/>
  <c r="E44" i="14"/>
  <c r="E52" i="14"/>
  <c r="E43" i="14"/>
  <c r="E47" i="14"/>
  <c r="E51" i="14"/>
  <c r="G40" i="14"/>
  <c r="E48" i="14"/>
  <c r="G38" i="14"/>
  <c r="G50" i="14"/>
  <c r="G43" i="14"/>
  <c r="G39" i="14"/>
  <c r="E41" i="14"/>
  <c r="E45" i="14"/>
  <c r="E49" i="14"/>
  <c r="E53" i="14"/>
  <c r="E42" i="14"/>
  <c r="E46" i="14"/>
  <c r="E50" i="14"/>
  <c r="G23" i="14"/>
  <c r="G25" i="14"/>
  <c r="G36" i="14"/>
  <c r="E33" i="14"/>
  <c r="G22" i="14"/>
  <c r="G34" i="14"/>
  <c r="G35" i="14"/>
  <c r="G30" i="14"/>
  <c r="E17" i="14"/>
  <c r="E20" i="14"/>
  <c r="E24" i="14"/>
  <c r="E28" i="14"/>
  <c r="E32" i="14"/>
  <c r="E36" i="14"/>
  <c r="G31" i="14"/>
  <c r="E21" i="14"/>
  <c r="E25" i="14"/>
  <c r="E29" i="14"/>
  <c r="E37" i="14"/>
  <c r="G24" i="14"/>
  <c r="E18" i="14"/>
  <c r="E22" i="14"/>
  <c r="E26" i="14"/>
  <c r="E30" i="14"/>
  <c r="E34" i="14"/>
  <c r="G21" i="14"/>
  <c r="G29" i="14"/>
  <c r="G33" i="14"/>
  <c r="G20" i="14"/>
  <c r="G28" i="14"/>
  <c r="G32" i="14"/>
  <c r="E19" i="14"/>
  <c r="E23" i="14"/>
  <c r="E27" i="14"/>
  <c r="E31" i="14"/>
  <c r="E35" i="14"/>
  <c r="C19" i="14"/>
  <c r="C21" i="14"/>
  <c r="C23" i="14"/>
  <c r="C25" i="14"/>
  <c r="C27" i="14"/>
  <c r="C29" i="14"/>
  <c r="C31" i="14"/>
  <c r="C33" i="14"/>
  <c r="C35" i="14"/>
  <c r="C37" i="14"/>
  <c r="C39" i="14"/>
  <c r="C41" i="14"/>
  <c r="C43" i="14"/>
  <c r="C45" i="14"/>
  <c r="C47" i="14"/>
  <c r="C49" i="14"/>
  <c r="C51" i="14"/>
  <c r="C53" i="14"/>
  <c r="C55" i="14"/>
  <c r="C57" i="14"/>
  <c r="C59" i="14"/>
  <c r="C61" i="14"/>
  <c r="C63" i="14"/>
  <c r="C65" i="14"/>
  <c r="C67" i="14"/>
  <c r="G58" i="14"/>
  <c r="C18" i="14"/>
  <c r="C20" i="14"/>
  <c r="C22" i="14"/>
  <c r="C24" i="14"/>
  <c r="C26" i="14"/>
  <c r="C28" i="14"/>
  <c r="C30" i="14"/>
  <c r="C32" i="14"/>
  <c r="C34" i="14"/>
  <c r="C38" i="14"/>
  <c r="C40" i="14"/>
  <c r="C42" i="14"/>
  <c r="C44" i="14"/>
  <c r="C46" i="14"/>
  <c r="C48" i="14"/>
  <c r="C50" i="14"/>
  <c r="C52" i="14"/>
  <c r="C54" i="14"/>
  <c r="C56" i="14"/>
  <c r="C58" i="14"/>
  <c r="C60" i="14"/>
  <c r="C64" i="14"/>
  <c r="C66" i="14"/>
  <c r="E60" i="14"/>
  <c r="E57" i="14"/>
  <c r="E68" i="14"/>
  <c r="E56" i="14"/>
  <c r="E67" i="14"/>
  <c r="E55" i="14"/>
  <c r="E66" i="14"/>
  <c r="E54" i="14"/>
  <c r="E65" i="14"/>
  <c r="G48" i="14"/>
  <c r="E64" i="14"/>
  <c r="G59" i="14"/>
  <c r="G47" i="14"/>
  <c r="E63" i="14"/>
  <c r="G46" i="14"/>
  <c r="E62" i="14"/>
  <c r="E61" i="14"/>
  <c r="AI18" i="14"/>
  <c r="AI19" i="14"/>
  <c r="AI21" i="14"/>
  <c r="AI22" i="14"/>
  <c r="AI23" i="14"/>
  <c r="AI24" i="14"/>
  <c r="AI25" i="14"/>
  <c r="AI26" i="14"/>
  <c r="AI27" i="14"/>
  <c r="AI28" i="14"/>
  <c r="AI29" i="14"/>
  <c r="AI30" i="14"/>
  <c r="AI31" i="14"/>
  <c r="AI32" i="14"/>
  <c r="AI33" i="14"/>
  <c r="AI34" i="14"/>
  <c r="AI35" i="14"/>
  <c r="AI36" i="14"/>
  <c r="AI37" i="14"/>
  <c r="AI38" i="14"/>
  <c r="AI39" i="14"/>
  <c r="AI40" i="14"/>
  <c r="AI41" i="14"/>
  <c r="AI42" i="14"/>
  <c r="AI43" i="14"/>
  <c r="AI44" i="14"/>
  <c r="AI45" i="14"/>
  <c r="AI46" i="14"/>
  <c r="AI47" i="14"/>
  <c r="AI48" i="14"/>
  <c r="AI49" i="14"/>
  <c r="AI50" i="14"/>
  <c r="AI51" i="14"/>
  <c r="AI52" i="14"/>
  <c r="AI53" i="14"/>
  <c r="AI54" i="14"/>
  <c r="AI55" i="14"/>
  <c r="AI56" i="14"/>
  <c r="AI57" i="14"/>
  <c r="AI58" i="14"/>
  <c r="AI59" i="14"/>
  <c r="AI60" i="14"/>
  <c r="AI61" i="14"/>
  <c r="AI62" i="14"/>
  <c r="AI63" i="14"/>
  <c r="AI64" i="14"/>
  <c r="AI65" i="14"/>
  <c r="AI66" i="14"/>
  <c r="AI67" i="14"/>
  <c r="AI68" i="14"/>
  <c r="AI69" i="14"/>
  <c r="AI70" i="14"/>
  <c r="AI71" i="14"/>
  <c r="AI72" i="14"/>
  <c r="AI73" i="14"/>
  <c r="AI74" i="14"/>
  <c r="AI75" i="14"/>
  <c r="AI76" i="14"/>
  <c r="AI77" i="14"/>
  <c r="AI78" i="14"/>
  <c r="AI79" i="14"/>
  <c r="AI80" i="14"/>
  <c r="AI81" i="14"/>
  <c r="AI82" i="14"/>
  <c r="AI83" i="14"/>
  <c r="AI84" i="14"/>
  <c r="AI85" i="14"/>
  <c r="AI86" i="14"/>
  <c r="AI87" i="14"/>
  <c r="AI88" i="14"/>
  <c r="AI89" i="14"/>
  <c r="AI90" i="14"/>
  <c r="AI91" i="14"/>
  <c r="AI92" i="14"/>
  <c r="AI93" i="14"/>
  <c r="AI94" i="14"/>
  <c r="AI95" i="14"/>
  <c r="AI96" i="14"/>
  <c r="AI97" i="14"/>
  <c r="AI98" i="14"/>
  <c r="AI99" i="14"/>
  <c r="AI100" i="14"/>
  <c r="AI101" i="14"/>
  <c r="AI102" i="14"/>
  <c r="AI103" i="14"/>
  <c r="AI104" i="14"/>
  <c r="AI105" i="14"/>
  <c r="AI106" i="14"/>
  <c r="AI107" i="14"/>
  <c r="AI108" i="14"/>
  <c r="AI109" i="14"/>
  <c r="AI110" i="14"/>
  <c r="AI111" i="14"/>
  <c r="AI112" i="14"/>
  <c r="AI113" i="14"/>
  <c r="AI114" i="14"/>
  <c r="AI115" i="14"/>
  <c r="AI116" i="14"/>
  <c r="AI117" i="14"/>
  <c r="AI118" i="14"/>
  <c r="AI17" i="14"/>
  <c r="CX17" i="14" s="1"/>
  <c r="S18" i="20" l="1"/>
  <c r="DJ17" i="14"/>
  <c r="DJ18" i="14"/>
  <c r="DJ19" i="14"/>
  <c r="DJ20" i="14"/>
  <c r="DJ21" i="14"/>
  <c r="DJ22" i="14"/>
  <c r="DJ23" i="14"/>
  <c r="DJ24" i="14"/>
  <c r="DJ25" i="14"/>
  <c r="DJ26" i="14"/>
  <c r="DJ27" i="14"/>
  <c r="DJ28" i="14"/>
  <c r="DJ29" i="14"/>
  <c r="DJ30" i="14"/>
  <c r="DJ31" i="14"/>
  <c r="DJ32" i="14"/>
  <c r="DJ66" i="14"/>
  <c r="DJ67" i="14"/>
  <c r="DJ69" i="14"/>
  <c r="DJ70" i="14"/>
  <c r="DJ71" i="14"/>
  <c r="DJ72" i="14"/>
  <c r="DJ73" i="14"/>
  <c r="DJ74" i="14"/>
  <c r="DJ75" i="14"/>
  <c r="DJ77" i="14"/>
  <c r="DJ79" i="14"/>
  <c r="DJ84" i="14"/>
  <c r="DJ85" i="14"/>
  <c r="DJ87" i="14"/>
  <c r="DJ88" i="14"/>
  <c r="DJ89" i="14"/>
  <c r="DJ92" i="14"/>
  <c r="DJ93" i="14"/>
  <c r="DJ94" i="14"/>
  <c r="DJ95" i="14"/>
  <c r="DJ118" i="14"/>
  <c r="N11" i="20" l="1"/>
  <c r="CS18" i="14" l="1"/>
  <c r="CS19" i="14"/>
  <c r="CS20" i="14"/>
  <c r="CS21" i="14"/>
  <c r="CS22" i="14"/>
  <c r="CS23" i="14"/>
  <c r="CS24" i="14"/>
  <c r="CS25" i="14"/>
  <c r="CS26" i="14"/>
  <c r="CS27" i="14"/>
  <c r="CS28" i="14"/>
  <c r="CS29" i="14"/>
  <c r="CS30" i="14"/>
  <c r="CS31" i="14"/>
  <c r="CS32" i="14"/>
  <c r="CS66" i="14"/>
  <c r="CS67" i="14"/>
  <c r="CS69" i="14"/>
  <c r="CS70" i="14"/>
  <c r="CS71" i="14"/>
  <c r="CS72" i="14"/>
  <c r="CS73" i="14"/>
  <c r="CS74" i="14"/>
  <c r="CS75" i="14"/>
  <c r="CS77" i="14"/>
  <c r="CS79" i="14"/>
  <c r="CS84" i="14"/>
  <c r="CS85" i="14"/>
  <c r="CS87" i="14"/>
  <c r="CS88" i="14"/>
  <c r="CS89" i="14"/>
  <c r="CS92" i="14"/>
  <c r="CS93" i="14"/>
  <c r="CS94" i="14"/>
  <c r="CS95" i="14"/>
  <c r="CS118" i="14"/>
  <c r="AV50" i="14"/>
  <c r="AV17" i="14"/>
  <c r="CX18" i="14"/>
  <c r="CX19" i="14"/>
  <c r="CX21" i="14"/>
  <c r="CX22" i="14"/>
  <c r="CX23" i="14"/>
  <c r="CX24" i="14"/>
  <c r="CX25" i="14"/>
  <c r="CX26" i="14"/>
  <c r="CX27" i="14"/>
  <c r="CX28" i="14"/>
  <c r="CX29" i="14"/>
  <c r="CX30" i="14"/>
  <c r="CX31" i="14"/>
  <c r="CX32" i="14"/>
  <c r="CX33" i="14"/>
  <c r="CX34" i="14"/>
  <c r="CX35" i="14"/>
  <c r="CX36" i="14"/>
  <c r="CX37" i="14"/>
  <c r="CX38" i="14"/>
  <c r="CX39" i="14"/>
  <c r="CX40" i="14"/>
  <c r="CX41" i="14"/>
  <c r="CX42" i="14"/>
  <c r="CX43" i="14"/>
  <c r="CX44" i="14"/>
  <c r="CX45" i="14"/>
  <c r="CX46" i="14"/>
  <c r="CX47" i="14"/>
  <c r="CX48" i="14"/>
  <c r="CX49" i="14"/>
  <c r="CX50" i="14"/>
  <c r="CX51" i="14"/>
  <c r="CX52" i="14"/>
  <c r="CX53" i="14"/>
  <c r="CX54" i="14"/>
  <c r="CX55" i="14"/>
  <c r="CX56" i="14"/>
  <c r="CX57" i="14"/>
  <c r="CX58" i="14"/>
  <c r="CX59" i="14"/>
  <c r="CX60" i="14"/>
  <c r="CX61" i="14"/>
  <c r="CX62" i="14"/>
  <c r="CX63" i="14"/>
  <c r="CX64" i="14"/>
  <c r="CX65" i="14"/>
  <c r="CX66" i="14"/>
  <c r="CX67" i="14"/>
  <c r="CX68" i="14"/>
  <c r="CX69" i="14"/>
  <c r="CX70" i="14"/>
  <c r="CX71" i="14"/>
  <c r="CX72" i="14"/>
  <c r="CX73" i="14"/>
  <c r="CX74" i="14"/>
  <c r="CX75" i="14"/>
  <c r="CX76" i="14"/>
  <c r="CX77" i="14"/>
  <c r="CX78" i="14"/>
  <c r="CX79" i="14"/>
  <c r="CX80" i="14"/>
  <c r="CX81" i="14"/>
  <c r="CX82" i="14"/>
  <c r="CX83" i="14"/>
  <c r="CX84" i="14"/>
  <c r="CX85" i="14"/>
  <c r="CX86" i="14"/>
  <c r="CX87" i="14"/>
  <c r="CX88" i="14"/>
  <c r="CX89" i="14"/>
  <c r="CX90" i="14"/>
  <c r="CX91" i="14"/>
  <c r="CX92" i="14"/>
  <c r="CX93" i="14"/>
  <c r="CX94" i="14"/>
  <c r="CX95" i="14"/>
  <c r="CX96" i="14"/>
  <c r="CX97" i="14"/>
  <c r="CX98" i="14"/>
  <c r="CX99" i="14"/>
  <c r="CX100" i="14"/>
  <c r="CX101" i="14"/>
  <c r="CX102" i="14"/>
  <c r="CX103" i="14"/>
  <c r="CX104" i="14"/>
  <c r="CX105" i="14"/>
  <c r="CX106" i="14"/>
  <c r="CX107" i="14"/>
  <c r="CX108" i="14"/>
  <c r="CX109" i="14"/>
  <c r="CX110" i="14"/>
  <c r="CX111" i="14"/>
  <c r="CX112" i="14"/>
  <c r="CX113" i="14"/>
  <c r="CX114" i="14"/>
  <c r="CX115" i="14"/>
  <c r="CX116" i="14"/>
  <c r="CX117" i="14"/>
  <c r="CX118" i="14"/>
  <c r="U18" i="20" l="1"/>
  <c r="M11" i="20"/>
  <c r="DH118" i="14" l="1"/>
  <c r="DG118" i="14"/>
  <c r="DG94" i="14"/>
  <c r="DG92" i="14"/>
  <c r="DG88" i="14"/>
  <c r="DH85" i="14"/>
  <c r="DH83" i="14"/>
  <c r="DH82" i="14"/>
  <c r="DH81" i="14"/>
  <c r="DH80" i="14"/>
  <c r="DG77" i="14"/>
  <c r="DG69" i="14"/>
  <c r="DG66" i="14"/>
  <c r="DG35" i="14"/>
  <c r="DG34" i="14"/>
  <c r="DH73" i="14" l="1"/>
  <c r="DG73" i="14"/>
  <c r="DH70" i="14"/>
  <c r="DG70" i="14"/>
  <c r="DH74" i="14"/>
  <c r="DG74" i="14"/>
  <c r="DH71" i="14"/>
  <c r="DG71" i="14"/>
  <c r="DH75" i="14"/>
  <c r="DG75" i="14"/>
  <c r="DH72" i="14"/>
  <c r="DG72" i="14"/>
  <c r="DH93" i="14"/>
  <c r="DG93" i="14"/>
  <c r="DH95" i="14"/>
  <c r="DG95" i="14"/>
  <c r="CS43" i="14"/>
  <c r="DJ43" i="14"/>
  <c r="CS44" i="14"/>
  <c r="DJ44" i="14"/>
  <c r="CS50" i="14"/>
  <c r="DJ50" i="14"/>
  <c r="CS52" i="14"/>
  <c r="DJ52" i="14"/>
  <c r="CS57" i="14"/>
  <c r="DJ57" i="14"/>
  <c r="CS60" i="14"/>
  <c r="DJ60" i="14"/>
  <c r="CS61" i="14"/>
  <c r="DJ61" i="14"/>
  <c r="CS76" i="14"/>
  <c r="DJ76" i="14"/>
  <c r="CS97" i="14"/>
  <c r="DJ97" i="14"/>
  <c r="CS99" i="14"/>
  <c r="DJ99" i="14"/>
  <c r="CS101" i="14"/>
  <c r="DJ101" i="14"/>
  <c r="CS103" i="14"/>
  <c r="DJ103" i="14"/>
  <c r="CS105" i="14"/>
  <c r="DJ105" i="14"/>
  <c r="CS107" i="14"/>
  <c r="DJ107" i="14"/>
  <c r="CS109" i="14"/>
  <c r="DJ109" i="14"/>
  <c r="CS111" i="14"/>
  <c r="DJ111" i="14"/>
  <c r="CS113" i="14"/>
  <c r="DJ113" i="14"/>
  <c r="CS115" i="14"/>
  <c r="DJ115" i="14"/>
  <c r="CS117" i="14"/>
  <c r="DJ117" i="14"/>
  <c r="CS39" i="14"/>
  <c r="DJ39" i="14"/>
  <c r="CS41" i="14"/>
  <c r="DJ41" i="14"/>
  <c r="CS47" i="14"/>
  <c r="DJ47" i="14"/>
  <c r="CS54" i="14"/>
  <c r="DJ54" i="14"/>
  <c r="CS55" i="14"/>
  <c r="DJ55" i="14"/>
  <c r="CS63" i="14"/>
  <c r="DJ63" i="14"/>
  <c r="CS65" i="14"/>
  <c r="DJ65" i="14"/>
  <c r="CS91" i="14"/>
  <c r="DJ91" i="14"/>
  <c r="CS38" i="14"/>
  <c r="DJ38" i="14"/>
  <c r="CS40" i="14"/>
  <c r="DJ40" i="14"/>
  <c r="CS42" i="14"/>
  <c r="DJ42" i="14"/>
  <c r="CS45" i="14"/>
  <c r="DJ45" i="14"/>
  <c r="CS48" i="14"/>
  <c r="DJ48" i="14"/>
  <c r="CS46" i="14"/>
  <c r="DJ46" i="14"/>
  <c r="CS49" i="14"/>
  <c r="DJ49" i="14"/>
  <c r="CS53" i="14"/>
  <c r="DJ53" i="14"/>
  <c r="CS51" i="14"/>
  <c r="DJ51" i="14"/>
  <c r="CS56" i="14"/>
  <c r="DJ56" i="14"/>
  <c r="CS58" i="14"/>
  <c r="DJ58" i="14"/>
  <c r="CS59" i="14"/>
  <c r="DJ59" i="14"/>
  <c r="CS62" i="14"/>
  <c r="DJ62" i="14"/>
  <c r="CS64" i="14"/>
  <c r="DJ64" i="14"/>
  <c r="CS68" i="14"/>
  <c r="DJ68" i="14"/>
  <c r="CS78" i="14"/>
  <c r="DJ78" i="14"/>
  <c r="CS86" i="14"/>
  <c r="DJ86" i="14"/>
  <c r="CS90" i="14"/>
  <c r="DJ90" i="14"/>
  <c r="CS96" i="14"/>
  <c r="DJ96" i="14"/>
  <c r="CS98" i="14"/>
  <c r="DJ98" i="14"/>
  <c r="CS100" i="14"/>
  <c r="DJ100" i="14"/>
  <c r="CS102" i="14"/>
  <c r="DJ102" i="14"/>
  <c r="CS104" i="14"/>
  <c r="DJ104" i="14"/>
  <c r="CS106" i="14"/>
  <c r="DJ106" i="14"/>
  <c r="CS108" i="14"/>
  <c r="DJ108" i="14"/>
  <c r="CS110" i="14"/>
  <c r="DJ110" i="14"/>
  <c r="CS112" i="14"/>
  <c r="DJ112" i="14"/>
  <c r="CS114" i="14"/>
  <c r="DJ114" i="14"/>
  <c r="CS116" i="14"/>
  <c r="DJ116" i="14"/>
  <c r="DH94" i="14"/>
  <c r="DG19" i="14"/>
  <c r="DG18" i="14"/>
  <c r="DH17" i="14" l="1"/>
  <c r="DH20" i="14"/>
  <c r="DH21" i="14"/>
  <c r="DH27" i="14"/>
  <c r="DH34" i="14"/>
  <c r="DH35" i="14"/>
  <c r="DH37" i="14"/>
  <c r="DH66" i="14"/>
  <c r="DH69" i="14"/>
  <c r="DH77" i="14"/>
  <c r="DH84" i="14"/>
  <c r="DH88" i="14"/>
  <c r="DH92" i="14"/>
  <c r="AG146" i="20" l="1"/>
  <c r="AH146" i="20" s="1"/>
  <c r="AG147" i="20"/>
  <c r="AH147" i="20" s="1"/>
  <c r="AG148" i="20"/>
  <c r="AH148" i="20" s="1"/>
  <c r="AG149" i="20"/>
  <c r="AH149" i="20" s="1"/>
  <c r="AG123" i="20"/>
  <c r="AH123" i="20" s="1"/>
  <c r="AG124" i="20"/>
  <c r="AH124" i="20" s="1"/>
  <c r="AG125" i="20"/>
  <c r="AH125" i="20" s="1"/>
  <c r="AG126" i="20"/>
  <c r="AH126" i="20" s="1"/>
  <c r="AG127" i="20"/>
  <c r="AH127" i="20" s="1"/>
  <c r="AG128" i="20"/>
  <c r="AH128" i="20" s="1"/>
  <c r="AG129" i="20"/>
  <c r="AH129" i="20" s="1"/>
  <c r="AG130" i="20"/>
  <c r="AH130" i="20" s="1"/>
  <c r="AG131" i="20"/>
  <c r="AH131" i="20" s="1"/>
  <c r="AG132" i="20"/>
  <c r="AH132" i="20" s="1"/>
  <c r="AG133" i="20"/>
  <c r="AH133" i="20" s="1"/>
  <c r="AG134" i="20"/>
  <c r="AH134" i="20" s="1"/>
  <c r="AG135" i="20"/>
  <c r="AH135" i="20" s="1"/>
  <c r="AG136" i="20"/>
  <c r="AH136" i="20" s="1"/>
  <c r="AG137" i="20"/>
  <c r="AH137" i="20" s="1"/>
  <c r="AG138" i="20"/>
  <c r="AH138" i="20" s="1"/>
  <c r="AG139" i="20"/>
  <c r="AH139" i="20" s="1"/>
  <c r="AG140" i="20"/>
  <c r="AH140" i="20" s="1"/>
  <c r="AG141" i="20"/>
  <c r="AH141" i="20" s="1"/>
  <c r="AG142" i="20"/>
  <c r="AH142" i="20" s="1"/>
  <c r="AG143" i="20"/>
  <c r="AH143" i="20" s="1"/>
  <c r="AG144" i="20"/>
  <c r="AH144" i="20" s="1"/>
  <c r="AG145" i="20"/>
  <c r="AH145" i="20" s="1"/>
  <c r="AN124" i="20"/>
  <c r="B18" i="20"/>
  <c r="C18" i="20" s="1"/>
  <c r="B17" i="20"/>
  <c r="C17" i="20" s="1"/>
  <c r="B16" i="20"/>
  <c r="C16" i="20" s="1"/>
  <c r="B15" i="20"/>
  <c r="C15" i="20" s="1"/>
  <c r="B14" i="20"/>
  <c r="C14" i="20" s="1"/>
  <c r="B13" i="20"/>
  <c r="C13" i="20" s="1"/>
  <c r="B12" i="20"/>
  <c r="AO124" i="20" l="1"/>
  <c r="AP124" i="20"/>
  <c r="E12" i="20"/>
  <c r="C12" i="20"/>
  <c r="AN136" i="20"/>
  <c r="AN147" i="20"/>
  <c r="AQ124" i="20"/>
  <c r="AN144" i="20"/>
  <c r="AN145" i="20"/>
  <c r="AN143" i="20"/>
  <c r="AN141" i="20"/>
  <c r="AN137" i="20"/>
  <c r="AN129" i="20"/>
  <c r="AN125" i="20"/>
  <c r="AN148" i="20"/>
  <c r="AJ140" i="20"/>
  <c r="AN133" i="20"/>
  <c r="AN140" i="20"/>
  <c r="AN132" i="20"/>
  <c r="AN135" i="20"/>
  <c r="AN142" i="20"/>
  <c r="AN138" i="20"/>
  <c r="AN126" i="20"/>
  <c r="AN149" i="20"/>
  <c r="AN131" i="20"/>
  <c r="AN127" i="20"/>
  <c r="AN123" i="20"/>
  <c r="AN146" i="20"/>
  <c r="AN130" i="20"/>
  <c r="AN139" i="20"/>
  <c r="AN134" i="20"/>
  <c r="AN128" i="20"/>
  <c r="AO128" i="20" l="1"/>
  <c r="AP128" i="20"/>
  <c r="AO146" i="20"/>
  <c r="AP146" i="20"/>
  <c r="AO149" i="20"/>
  <c r="AP149" i="20"/>
  <c r="AO135" i="20"/>
  <c r="AP135" i="20"/>
  <c r="AO137" i="20"/>
  <c r="AP137" i="20"/>
  <c r="AO134" i="20"/>
  <c r="AP134" i="20"/>
  <c r="AO139" i="20"/>
  <c r="AP139" i="20"/>
  <c r="AO127" i="20"/>
  <c r="AP127" i="20"/>
  <c r="AO138" i="20"/>
  <c r="AP138" i="20"/>
  <c r="AO125" i="20"/>
  <c r="AP125" i="20"/>
  <c r="AO143" i="20"/>
  <c r="AP143" i="20"/>
  <c r="AO147" i="20"/>
  <c r="AP147" i="20"/>
  <c r="AO144" i="20"/>
  <c r="AP144" i="20"/>
  <c r="AO123" i="20"/>
  <c r="AP123" i="20"/>
  <c r="AO126" i="20"/>
  <c r="AP126" i="20"/>
  <c r="AO132" i="20"/>
  <c r="AP132" i="20"/>
  <c r="AO148" i="20"/>
  <c r="AP148" i="20"/>
  <c r="AR148" i="20" s="1"/>
  <c r="AO141" i="20"/>
  <c r="AP141" i="20"/>
  <c r="AO130" i="20"/>
  <c r="AP130" i="20"/>
  <c r="AO131" i="20"/>
  <c r="AP131" i="20"/>
  <c r="AO142" i="20"/>
  <c r="AP142" i="20"/>
  <c r="AO133" i="20"/>
  <c r="AP133" i="20"/>
  <c r="AO129" i="20"/>
  <c r="AP129" i="20"/>
  <c r="AO145" i="20"/>
  <c r="AP145" i="20"/>
  <c r="AO136" i="20"/>
  <c r="AP136" i="20"/>
  <c r="AQ123" i="20"/>
  <c r="AS123" i="20" s="1"/>
  <c r="AQ127" i="20"/>
  <c r="AQ126" i="20"/>
  <c r="AQ142" i="20"/>
  <c r="AQ132" i="20"/>
  <c r="AQ133" i="20"/>
  <c r="AQ148" i="20"/>
  <c r="AQ129" i="20"/>
  <c r="AQ141" i="20"/>
  <c r="AQ143" i="20"/>
  <c r="AQ145" i="20"/>
  <c r="AQ147" i="20"/>
  <c r="AQ130" i="20"/>
  <c r="AQ128" i="20"/>
  <c r="AQ134" i="20"/>
  <c r="AQ139" i="20"/>
  <c r="AQ146" i="20"/>
  <c r="AQ131" i="20"/>
  <c r="AQ149" i="20"/>
  <c r="AQ138" i="20"/>
  <c r="AQ135" i="20"/>
  <c r="AQ140" i="20"/>
  <c r="AR140" i="20"/>
  <c r="AQ125" i="20"/>
  <c r="AQ137" i="20"/>
  <c r="AQ144" i="20"/>
  <c r="AQ136" i="20"/>
  <c r="AR124" i="20"/>
  <c r="AS124" i="20"/>
  <c r="AR145" i="20" l="1"/>
  <c r="AR133" i="20"/>
  <c r="AR132" i="20"/>
  <c r="AR135" i="20"/>
  <c r="AR141" i="20"/>
  <c r="AR147" i="20"/>
  <c r="AR125" i="20"/>
  <c r="AR129" i="20"/>
  <c r="AR144" i="20"/>
  <c r="AR143" i="20"/>
  <c r="AS132" i="20"/>
  <c r="AS129" i="20"/>
  <c r="AS139" i="20"/>
  <c r="AS143" i="20"/>
  <c r="AS147" i="20"/>
  <c r="AS148" i="20"/>
  <c r="AS145" i="20"/>
  <c r="AS137" i="20"/>
  <c r="AS140" i="20"/>
  <c r="AS144" i="20"/>
  <c r="AS125" i="20"/>
  <c r="AS135" i="20"/>
  <c r="AS141" i="20"/>
  <c r="AR136" i="20"/>
  <c r="AR137" i="20"/>
  <c r="AS136" i="20"/>
  <c r="AR149" i="20"/>
  <c r="AS133" i="20"/>
  <c r="AS128" i="20"/>
  <c r="AS126" i="20"/>
  <c r="AS146" i="20"/>
  <c r="AR146" i="20"/>
  <c r="AS130" i="20"/>
  <c r="AR134" i="20"/>
  <c r="AS134" i="20"/>
  <c r="AR126" i="20"/>
  <c r="AS131" i="20"/>
  <c r="AR131" i="20"/>
  <c r="AR123" i="20"/>
  <c r="AR128" i="20"/>
  <c r="AR142" i="20"/>
  <c r="AR138" i="20"/>
  <c r="AS142" i="20"/>
  <c r="AS149" i="20"/>
  <c r="AS127" i="20"/>
  <c r="AR127" i="20"/>
  <c r="AR130" i="20"/>
  <c r="AR139" i="20"/>
  <c r="AS138" i="20"/>
  <c r="R17" i="20" l="1"/>
  <c r="S17" i="20" s="1"/>
  <c r="AG107" i="20"/>
  <c r="AG108" i="20"/>
  <c r="AG109" i="20"/>
  <c r="AG110" i="20"/>
  <c r="AG111" i="20"/>
  <c r="AG112" i="20"/>
  <c r="AG113" i="20"/>
  <c r="AG114" i="20"/>
  <c r="AG115" i="20"/>
  <c r="AG116" i="20"/>
  <c r="AH116" i="20" s="1"/>
  <c r="AG117" i="20"/>
  <c r="AH117" i="20" s="1"/>
  <c r="AG118" i="20"/>
  <c r="AH118" i="20" s="1"/>
  <c r="AG119" i="20"/>
  <c r="AH119" i="20" s="1"/>
  <c r="AG120" i="20"/>
  <c r="AH120" i="20" s="1"/>
  <c r="AG121" i="20"/>
  <c r="AH121" i="20" s="1"/>
  <c r="AG122" i="20"/>
  <c r="AH122" i="20" s="1"/>
  <c r="AG67" i="20"/>
  <c r="AG68" i="20"/>
  <c r="AG69" i="20"/>
  <c r="AG70" i="20"/>
  <c r="AG71" i="20"/>
  <c r="AG72" i="20"/>
  <c r="AG73" i="20"/>
  <c r="AG74" i="20"/>
  <c r="AG75" i="20"/>
  <c r="AG76" i="20"/>
  <c r="AG77" i="20"/>
  <c r="AG78" i="20"/>
  <c r="AG79" i="20"/>
  <c r="AG80" i="20"/>
  <c r="AG81" i="20"/>
  <c r="AG82" i="20"/>
  <c r="AG83" i="20"/>
  <c r="AG84" i="20"/>
  <c r="AG85" i="20"/>
  <c r="AG86" i="20"/>
  <c r="AG87" i="20"/>
  <c r="AG88" i="20"/>
  <c r="AG89" i="20"/>
  <c r="AG90" i="20"/>
  <c r="AG91" i="20"/>
  <c r="AG92" i="20"/>
  <c r="AG93" i="20"/>
  <c r="AG94" i="20"/>
  <c r="AG95" i="20"/>
  <c r="AG96" i="20"/>
  <c r="AG97" i="20"/>
  <c r="AG98" i="20"/>
  <c r="AG99" i="20"/>
  <c r="AG100" i="20"/>
  <c r="AG101" i="20"/>
  <c r="AG102" i="20"/>
  <c r="AG103" i="20"/>
  <c r="AG104" i="20"/>
  <c r="AG105" i="20"/>
  <c r="AG106" i="20"/>
  <c r="AG35" i="20"/>
  <c r="AG36" i="20"/>
  <c r="AG37" i="20"/>
  <c r="AG38" i="20"/>
  <c r="AG39" i="20"/>
  <c r="AG40" i="20"/>
  <c r="AG41" i="20"/>
  <c r="AG42" i="20"/>
  <c r="AG43" i="20"/>
  <c r="AG44" i="20"/>
  <c r="AG45" i="20"/>
  <c r="AG46" i="20"/>
  <c r="AG47" i="20"/>
  <c r="AG48" i="20"/>
  <c r="AG49" i="20"/>
  <c r="AG50" i="20"/>
  <c r="AG51" i="20"/>
  <c r="AG52" i="20"/>
  <c r="AG53" i="20"/>
  <c r="AG54" i="20"/>
  <c r="AG55" i="20"/>
  <c r="AG56" i="20"/>
  <c r="AG57" i="20"/>
  <c r="AG58" i="20"/>
  <c r="AG59" i="20"/>
  <c r="AG60" i="20"/>
  <c r="AG61" i="20"/>
  <c r="AG62" i="20"/>
  <c r="AG63" i="20"/>
  <c r="AG64" i="20"/>
  <c r="AG65" i="20"/>
  <c r="AG66" i="20"/>
  <c r="AZ39" i="20"/>
  <c r="BC39" i="20"/>
  <c r="BE39" i="20"/>
  <c r="BG39" i="20"/>
  <c r="AZ40" i="20"/>
  <c r="BC40" i="20"/>
  <c r="BE40" i="20"/>
  <c r="BG40" i="20"/>
  <c r="AZ41" i="20"/>
  <c r="BC41" i="20"/>
  <c r="BE41" i="20"/>
  <c r="BG41" i="20"/>
  <c r="AZ42" i="20"/>
  <c r="BC42" i="20"/>
  <c r="BE42" i="20"/>
  <c r="BG42" i="20"/>
  <c r="AG31" i="20"/>
  <c r="AG32" i="20"/>
  <c r="AG33" i="20"/>
  <c r="AG34" i="20"/>
  <c r="AG13" i="20"/>
  <c r="AG14" i="20"/>
  <c r="AG15" i="20"/>
  <c r="AG16" i="20"/>
  <c r="AG17" i="20"/>
  <c r="AG18" i="20"/>
  <c r="AG19" i="20"/>
  <c r="AG20" i="20"/>
  <c r="AG21" i="20"/>
  <c r="AG22" i="20"/>
  <c r="AG23" i="20"/>
  <c r="AG24" i="20"/>
  <c r="AG25" i="20"/>
  <c r="AG26" i="20"/>
  <c r="AG27" i="20"/>
  <c r="AG28" i="20"/>
  <c r="AG29" i="20"/>
  <c r="AG30" i="20"/>
  <c r="AG12" i="20"/>
  <c r="AG11" i="20"/>
  <c r="R16" i="20"/>
  <c r="S16" i="20" s="1"/>
  <c r="R15" i="20"/>
  <c r="S15" i="20" s="1"/>
  <c r="R14" i="20"/>
  <c r="R13" i="20"/>
  <c r="R12" i="20"/>
  <c r="R11" i="20"/>
  <c r="AJ119" i="20" l="1"/>
  <c r="DD118" i="14"/>
  <c r="DD116" i="14"/>
  <c r="DD114" i="14"/>
  <c r="DD112" i="14"/>
  <c r="DD110" i="14"/>
  <c r="DD108" i="14"/>
  <c r="DD106" i="14"/>
  <c r="DD104" i="14"/>
  <c r="DD102" i="14"/>
  <c r="DD100" i="14"/>
  <c r="DD98" i="14"/>
  <c r="DD96" i="14"/>
  <c r="DD94" i="14"/>
  <c r="DD92" i="14"/>
  <c r="DD90" i="14"/>
  <c r="DD88" i="14"/>
  <c r="DD86" i="14"/>
  <c r="DD84" i="14"/>
  <c r="DD82" i="14"/>
  <c r="DD80" i="14"/>
  <c r="DD78" i="14"/>
  <c r="DD76" i="14"/>
  <c r="DD74" i="14"/>
  <c r="DD72" i="14"/>
  <c r="DD70" i="14"/>
  <c r="DD68" i="14"/>
  <c r="DD66" i="14"/>
  <c r="DD64" i="14"/>
  <c r="DD62" i="14"/>
  <c r="DD60" i="14"/>
  <c r="DD58" i="14"/>
  <c r="DD56" i="14"/>
  <c r="DD54" i="14"/>
  <c r="DD52" i="14"/>
  <c r="DD50" i="14"/>
  <c r="DD48" i="14"/>
  <c r="DD46" i="14"/>
  <c r="DD44" i="14"/>
  <c r="DD42" i="14"/>
  <c r="DD40" i="14"/>
  <c r="DD38" i="14"/>
  <c r="DD36" i="14"/>
  <c r="DD34" i="14"/>
  <c r="DD32" i="14"/>
  <c r="DD30" i="14"/>
  <c r="DD28" i="14"/>
  <c r="DD26" i="14"/>
  <c r="DD24" i="14"/>
  <c r="DD22" i="14"/>
  <c r="DD20" i="14"/>
  <c r="DD18" i="14"/>
  <c r="DD117" i="14"/>
  <c r="DD115" i="14"/>
  <c r="DD113" i="14"/>
  <c r="DD111" i="14"/>
  <c r="DD109" i="14"/>
  <c r="DD107" i="14"/>
  <c r="DD105" i="14"/>
  <c r="DD103" i="14"/>
  <c r="DD101" i="14"/>
  <c r="DD99" i="14"/>
  <c r="DD97" i="14"/>
  <c r="DD95" i="14"/>
  <c r="DD93" i="14"/>
  <c r="DD91" i="14"/>
  <c r="DD89" i="14"/>
  <c r="DD87" i="14"/>
  <c r="DD85" i="14"/>
  <c r="DD83" i="14"/>
  <c r="DD81" i="14"/>
  <c r="DD79" i="14"/>
  <c r="DD77" i="14"/>
  <c r="DD75" i="14"/>
  <c r="DD73" i="14"/>
  <c r="DD71" i="14"/>
  <c r="DD69" i="14"/>
  <c r="DD67" i="14"/>
  <c r="DD65" i="14"/>
  <c r="DD63" i="14"/>
  <c r="DD61" i="14"/>
  <c r="DD59" i="14"/>
  <c r="DD57" i="14"/>
  <c r="DD55" i="14"/>
  <c r="DD53" i="14"/>
  <c r="DD51" i="14"/>
  <c r="DD49" i="14"/>
  <c r="DD47" i="14"/>
  <c r="DD45" i="14"/>
  <c r="DD43" i="14"/>
  <c r="DD41" i="14"/>
  <c r="DD39" i="14"/>
  <c r="DD37" i="14"/>
  <c r="DD35" i="14"/>
  <c r="DD33" i="14"/>
  <c r="DD31" i="14"/>
  <c r="DD29" i="14"/>
  <c r="DD27" i="14"/>
  <c r="DD25" i="14"/>
  <c r="DD23" i="14"/>
  <c r="DD21" i="14"/>
  <c r="DD19" i="14"/>
  <c r="DM17" i="14"/>
  <c r="DM118" i="14"/>
  <c r="DM94" i="14"/>
  <c r="DM92" i="14"/>
  <c r="DM88" i="14"/>
  <c r="DM84" i="14"/>
  <c r="DM82" i="14"/>
  <c r="DM80" i="14"/>
  <c r="DM74" i="14"/>
  <c r="DM72" i="14"/>
  <c r="DM70" i="14"/>
  <c r="DM66" i="14"/>
  <c r="DM34" i="14"/>
  <c r="DM20" i="14"/>
  <c r="DM18" i="14"/>
  <c r="AJ139" i="20"/>
  <c r="DM95" i="14"/>
  <c r="DM93" i="14"/>
  <c r="DM85" i="14"/>
  <c r="DM83" i="14"/>
  <c r="DM81" i="14"/>
  <c r="DM77" i="14"/>
  <c r="DM75" i="14"/>
  <c r="DM73" i="14"/>
  <c r="DM71" i="14"/>
  <c r="DM69" i="14"/>
  <c r="DM37" i="14"/>
  <c r="DM35" i="14"/>
  <c r="DM27" i="14"/>
  <c r="DM21" i="14"/>
  <c r="DM19" i="14"/>
  <c r="AN30" i="20"/>
  <c r="AN28" i="20"/>
  <c r="AN26" i="20"/>
  <c r="AN24" i="20"/>
  <c r="AN22" i="20"/>
  <c r="AN20" i="20"/>
  <c r="AN34" i="20"/>
  <c r="AN32" i="20"/>
  <c r="AN66" i="20"/>
  <c r="AN64" i="20"/>
  <c r="AN62" i="20"/>
  <c r="AN60" i="20"/>
  <c r="AN58" i="20"/>
  <c r="AN56" i="20"/>
  <c r="AN54" i="20"/>
  <c r="AN52" i="20"/>
  <c r="AN50" i="20"/>
  <c r="AN48" i="20"/>
  <c r="AN46" i="20"/>
  <c r="AN44" i="20"/>
  <c r="AN42" i="20"/>
  <c r="AN40" i="20"/>
  <c r="AN38" i="20"/>
  <c r="AN36" i="20"/>
  <c r="AN106" i="20"/>
  <c r="AN104" i="20"/>
  <c r="AN102" i="20"/>
  <c r="AN100" i="20"/>
  <c r="AN98" i="20"/>
  <c r="AN96" i="20"/>
  <c r="AN94" i="20"/>
  <c r="AN92" i="20"/>
  <c r="AN90" i="20"/>
  <c r="AN88" i="20"/>
  <c r="AN86" i="20"/>
  <c r="AN84" i="20"/>
  <c r="AN82" i="20"/>
  <c r="AN80" i="20"/>
  <c r="AN78" i="20"/>
  <c r="AN76" i="20"/>
  <c r="AN74" i="20"/>
  <c r="AN72" i="20"/>
  <c r="AN70" i="20"/>
  <c r="AN68" i="20"/>
  <c r="AN122" i="20"/>
  <c r="AN120" i="20"/>
  <c r="AN118" i="20"/>
  <c r="AN116" i="20"/>
  <c r="AN114" i="20"/>
  <c r="AN112" i="20"/>
  <c r="AN110" i="20"/>
  <c r="AN108" i="20"/>
  <c r="AN29" i="20"/>
  <c r="AN27" i="20"/>
  <c r="AN25" i="20"/>
  <c r="AN23" i="20"/>
  <c r="AN21" i="20"/>
  <c r="AN19" i="20"/>
  <c r="AN33" i="20"/>
  <c r="AN31" i="20"/>
  <c r="AN65" i="20"/>
  <c r="AN63" i="20"/>
  <c r="AN61" i="20"/>
  <c r="AN59" i="20"/>
  <c r="AN57" i="20"/>
  <c r="AN55" i="20"/>
  <c r="AN53" i="20"/>
  <c r="AN51" i="20"/>
  <c r="AN49" i="20"/>
  <c r="AN47" i="20"/>
  <c r="AN45" i="20"/>
  <c r="AN43" i="20"/>
  <c r="AN41" i="20"/>
  <c r="AN39" i="20"/>
  <c r="AN37" i="20"/>
  <c r="AN35" i="20"/>
  <c r="AN105" i="20"/>
  <c r="AN103" i="20"/>
  <c r="AN101" i="20"/>
  <c r="AN99" i="20"/>
  <c r="AN97" i="20"/>
  <c r="AN95" i="20"/>
  <c r="AN93" i="20"/>
  <c r="AN91" i="20"/>
  <c r="AN89" i="20"/>
  <c r="AN87" i="20"/>
  <c r="AN85" i="20"/>
  <c r="AN83" i="20"/>
  <c r="AN81" i="20"/>
  <c r="AN79" i="20"/>
  <c r="AN77" i="20"/>
  <c r="AN75" i="20"/>
  <c r="AN73" i="20"/>
  <c r="AN71" i="20"/>
  <c r="AN69" i="20"/>
  <c r="AN67" i="20"/>
  <c r="AN121" i="20"/>
  <c r="AN119" i="20"/>
  <c r="AN117" i="20"/>
  <c r="AN115" i="20"/>
  <c r="AN113" i="20"/>
  <c r="AN111" i="20"/>
  <c r="AN109" i="20"/>
  <c r="AN107" i="20"/>
  <c r="BH42" i="20"/>
  <c r="BD42" i="20"/>
  <c r="BH41" i="20"/>
  <c r="BD41" i="20"/>
  <c r="BH40" i="20"/>
  <c r="BD40" i="20"/>
  <c r="BH39" i="20"/>
  <c r="BD39" i="20"/>
  <c r="BF42" i="20"/>
  <c r="BF40" i="20"/>
  <c r="BF41" i="20"/>
  <c r="BF39" i="20"/>
  <c r="AO120" i="20" l="1"/>
  <c r="AP120" i="20"/>
  <c r="AO118" i="20"/>
  <c r="AP118" i="20"/>
  <c r="AO119" i="20"/>
  <c r="AP119" i="20"/>
  <c r="AP113" i="20"/>
  <c r="AO113" i="20"/>
  <c r="AO121" i="20"/>
  <c r="AP121" i="20"/>
  <c r="AO114" i="20"/>
  <c r="AP114" i="20"/>
  <c r="AO122" i="20"/>
  <c r="AP122" i="20"/>
  <c r="AO117" i="20"/>
  <c r="AP117" i="20"/>
  <c r="AP115" i="20"/>
  <c r="AO115" i="20"/>
  <c r="AO116" i="20"/>
  <c r="AP116" i="20"/>
  <c r="AO112" i="20"/>
  <c r="AP112" i="20"/>
  <c r="AO111" i="20"/>
  <c r="AP111" i="20"/>
  <c r="AO110" i="20"/>
  <c r="AP110" i="20"/>
  <c r="AO109" i="20"/>
  <c r="AP109" i="20"/>
  <c r="AO108" i="20"/>
  <c r="AP108" i="20"/>
  <c r="AO107" i="20"/>
  <c r="AP107" i="20"/>
  <c r="AO106" i="20"/>
  <c r="AP106" i="20"/>
  <c r="AO105" i="20"/>
  <c r="AP105" i="20"/>
  <c r="AO104" i="20"/>
  <c r="AP104" i="20"/>
  <c r="AO103" i="20"/>
  <c r="AP103" i="20"/>
  <c r="AO102" i="20"/>
  <c r="AP102" i="20"/>
  <c r="AP101" i="20"/>
  <c r="AO101" i="20"/>
  <c r="AO100" i="20"/>
  <c r="AP100" i="20"/>
  <c r="AO99" i="20"/>
  <c r="AP99" i="20"/>
  <c r="AO98" i="20"/>
  <c r="AP98" i="20"/>
  <c r="AO97" i="20"/>
  <c r="AP97" i="20"/>
  <c r="AO96" i="20"/>
  <c r="AP96" i="20"/>
  <c r="AP95" i="20"/>
  <c r="AO95" i="20"/>
  <c r="AP94" i="20"/>
  <c r="AO94" i="20"/>
  <c r="AP93" i="20"/>
  <c r="AO93" i="20"/>
  <c r="AO92" i="20"/>
  <c r="AP92" i="20"/>
  <c r="AO91" i="20"/>
  <c r="AP91" i="20"/>
  <c r="AO90" i="20"/>
  <c r="AP90" i="20"/>
  <c r="AO89" i="20"/>
  <c r="AP89" i="20"/>
  <c r="AO88" i="20"/>
  <c r="AP88" i="20"/>
  <c r="AP87" i="20"/>
  <c r="AO87" i="20"/>
  <c r="AP86" i="20"/>
  <c r="AO86" i="20"/>
  <c r="AP85" i="20"/>
  <c r="AO85" i="20"/>
  <c r="AO84" i="20"/>
  <c r="AP84" i="20"/>
  <c r="AO83" i="20"/>
  <c r="AP83" i="20"/>
  <c r="AO82" i="20"/>
  <c r="AP82" i="20"/>
  <c r="AO81" i="20"/>
  <c r="AP81" i="20"/>
  <c r="AO80" i="20"/>
  <c r="AP80" i="20"/>
  <c r="AO79" i="20"/>
  <c r="AP79" i="20"/>
  <c r="AO78" i="20"/>
  <c r="AP78" i="20"/>
  <c r="AP77" i="20"/>
  <c r="AO77" i="20"/>
  <c r="AP76" i="20"/>
  <c r="AO76" i="20"/>
  <c r="AP75" i="20"/>
  <c r="AO75" i="20"/>
  <c r="AP74" i="20"/>
  <c r="AO74" i="20"/>
  <c r="AP73" i="20"/>
  <c r="AO73" i="20"/>
  <c r="AP72" i="20"/>
  <c r="AO72" i="20"/>
  <c r="AP71" i="20"/>
  <c r="AO71" i="20"/>
  <c r="AO70" i="20"/>
  <c r="AP70" i="20"/>
  <c r="AO69" i="20"/>
  <c r="AP69" i="20"/>
  <c r="AO68" i="20"/>
  <c r="AP68" i="20"/>
  <c r="AP67" i="20"/>
  <c r="AO67" i="20"/>
  <c r="AP66" i="20"/>
  <c r="AO66" i="20"/>
  <c r="AP65" i="20"/>
  <c r="AO65" i="20"/>
  <c r="AP64" i="20"/>
  <c r="AO64" i="20"/>
  <c r="AP63" i="20"/>
  <c r="AO63" i="20"/>
  <c r="AP62" i="20"/>
  <c r="AO62" i="20"/>
  <c r="AP61" i="20"/>
  <c r="AO61" i="20"/>
  <c r="AP60" i="20"/>
  <c r="AO60" i="20"/>
  <c r="AP59" i="20"/>
  <c r="AO59" i="20"/>
  <c r="AP58" i="20"/>
  <c r="AO58" i="20"/>
  <c r="AP57" i="20"/>
  <c r="AO57" i="20"/>
  <c r="AP56" i="20"/>
  <c r="AO56" i="20"/>
  <c r="AP55" i="20"/>
  <c r="AO55" i="20"/>
  <c r="AP54" i="20"/>
  <c r="AO54" i="20"/>
  <c r="AP53" i="20"/>
  <c r="AO53" i="20"/>
  <c r="AP52" i="20"/>
  <c r="AO52" i="20"/>
  <c r="AP51" i="20"/>
  <c r="AO51" i="20"/>
  <c r="AP50" i="20"/>
  <c r="AO50" i="20"/>
  <c r="AP49" i="20"/>
  <c r="AO49" i="20"/>
  <c r="AP48" i="20"/>
  <c r="AO48" i="20"/>
  <c r="AP47" i="20"/>
  <c r="AO47" i="20"/>
  <c r="AP46" i="20"/>
  <c r="AO46" i="20"/>
  <c r="AP45" i="20"/>
  <c r="AO45" i="20"/>
  <c r="AP44" i="20"/>
  <c r="AO44" i="20"/>
  <c r="AP43" i="20"/>
  <c r="AO43" i="20"/>
  <c r="AP42" i="20"/>
  <c r="AO42" i="20"/>
  <c r="AP41" i="20"/>
  <c r="AO41" i="20"/>
  <c r="AP40" i="20"/>
  <c r="AO40" i="20"/>
  <c r="AP39" i="20"/>
  <c r="AO39" i="20"/>
  <c r="AP38" i="20"/>
  <c r="AO38" i="20"/>
  <c r="AP37" i="20"/>
  <c r="AO37" i="20"/>
  <c r="AP36" i="20"/>
  <c r="AO36" i="20"/>
  <c r="D12" i="20"/>
  <c r="D11" i="20"/>
  <c r="F11" i="20" s="1"/>
  <c r="AP19" i="20"/>
  <c r="AO19" i="20"/>
  <c r="AP21" i="20"/>
  <c r="AO21" i="20"/>
  <c r="AP25" i="20"/>
  <c r="AO25" i="20"/>
  <c r="AP22" i="20"/>
  <c r="AO22" i="20"/>
  <c r="AP26" i="20"/>
  <c r="AO26" i="20"/>
  <c r="AP23" i="20"/>
  <c r="AO23" i="20"/>
  <c r="AP20" i="20"/>
  <c r="AO20" i="20"/>
  <c r="AP24" i="20"/>
  <c r="AO24" i="20"/>
  <c r="AO33" i="20"/>
  <c r="AP33" i="20"/>
  <c r="AO29" i="20"/>
  <c r="AP29" i="20"/>
  <c r="AO34" i="20"/>
  <c r="AP34" i="20"/>
  <c r="AO30" i="20"/>
  <c r="AP30" i="20"/>
  <c r="AO35" i="20"/>
  <c r="AP35" i="20"/>
  <c r="AO31" i="20"/>
  <c r="AP31" i="20"/>
  <c r="AP27" i="20"/>
  <c r="AO27" i="20"/>
  <c r="AO32" i="20"/>
  <c r="AP32" i="20"/>
  <c r="AO28" i="20"/>
  <c r="AP28" i="20"/>
  <c r="AQ109" i="20"/>
  <c r="AQ113" i="20"/>
  <c r="AQ121" i="20"/>
  <c r="AQ69" i="20"/>
  <c r="AQ73" i="20"/>
  <c r="AQ77" i="20"/>
  <c r="AQ81" i="20"/>
  <c r="AQ85" i="20"/>
  <c r="AQ89" i="20"/>
  <c r="AQ93" i="20"/>
  <c r="AQ97" i="20"/>
  <c r="AQ101" i="20"/>
  <c r="AQ105" i="20"/>
  <c r="AQ37" i="20"/>
  <c r="AQ41" i="20"/>
  <c r="AQ45" i="20"/>
  <c r="AQ49" i="20"/>
  <c r="AQ53" i="20"/>
  <c r="AQ57" i="20"/>
  <c r="AQ61" i="20"/>
  <c r="AQ65" i="20"/>
  <c r="AQ33" i="20"/>
  <c r="AQ21" i="20"/>
  <c r="AQ25" i="20"/>
  <c r="AQ29" i="20"/>
  <c r="AQ110" i="20"/>
  <c r="AQ114" i="20"/>
  <c r="AQ118" i="20"/>
  <c r="AQ122" i="20"/>
  <c r="AQ70" i="20"/>
  <c r="AQ74" i="20"/>
  <c r="AQ78" i="20"/>
  <c r="AQ82" i="20"/>
  <c r="AQ86" i="20"/>
  <c r="AQ90" i="20"/>
  <c r="AQ94" i="20"/>
  <c r="AQ98" i="20"/>
  <c r="AQ102" i="20"/>
  <c r="AQ106" i="20"/>
  <c r="AQ38" i="20"/>
  <c r="AQ42" i="20"/>
  <c r="AQ46" i="20"/>
  <c r="AQ50" i="20"/>
  <c r="AQ54" i="20"/>
  <c r="AQ58" i="20"/>
  <c r="AQ62" i="20"/>
  <c r="AQ66" i="20"/>
  <c r="AQ34" i="20"/>
  <c r="AQ22" i="20"/>
  <c r="AQ26" i="20"/>
  <c r="AQ30" i="20"/>
  <c r="AJ141" i="20"/>
  <c r="AQ107" i="20"/>
  <c r="AQ111" i="20"/>
  <c r="AQ115" i="20"/>
  <c r="AQ119" i="20"/>
  <c r="AQ67" i="20"/>
  <c r="AQ71" i="20"/>
  <c r="AQ75" i="20"/>
  <c r="AQ79" i="20"/>
  <c r="AQ83" i="20"/>
  <c r="AQ87" i="20"/>
  <c r="AS87" i="20" s="1"/>
  <c r="AQ91" i="20"/>
  <c r="AQ95" i="20"/>
  <c r="AQ99" i="20"/>
  <c r="AQ103" i="20"/>
  <c r="AQ35" i="20"/>
  <c r="AQ39" i="20"/>
  <c r="AQ43" i="20"/>
  <c r="AQ47" i="20"/>
  <c r="AQ51" i="20"/>
  <c r="AQ55" i="20"/>
  <c r="AQ59" i="20"/>
  <c r="AQ63" i="20"/>
  <c r="AQ31" i="20"/>
  <c r="AQ19" i="20"/>
  <c r="AQ23" i="20"/>
  <c r="AQ27" i="20"/>
  <c r="AQ108" i="20"/>
  <c r="AQ112" i="20"/>
  <c r="AQ116" i="20"/>
  <c r="AQ120" i="20"/>
  <c r="AQ68" i="20"/>
  <c r="AQ72" i="20"/>
  <c r="AQ76" i="20"/>
  <c r="AQ80" i="20"/>
  <c r="AQ84" i="20"/>
  <c r="AQ88" i="20"/>
  <c r="AQ92" i="20"/>
  <c r="AQ96" i="20"/>
  <c r="AQ100" i="20"/>
  <c r="AQ104" i="20"/>
  <c r="AQ36" i="20"/>
  <c r="AQ40" i="20"/>
  <c r="AQ44" i="20"/>
  <c r="AQ48" i="20"/>
  <c r="AQ52" i="20"/>
  <c r="AQ56" i="20"/>
  <c r="AQ60" i="20"/>
  <c r="AQ64" i="20"/>
  <c r="AQ32" i="20"/>
  <c r="AQ20" i="20"/>
  <c r="AQ24" i="20"/>
  <c r="AQ28" i="20"/>
  <c r="D13" i="20"/>
  <c r="AQ117" i="20"/>
  <c r="E17" i="20"/>
  <c r="E16" i="20"/>
  <c r="E18" i="20"/>
  <c r="AJ142" i="20"/>
  <c r="AJ144" i="20"/>
  <c r="AR89" i="20" l="1"/>
  <c r="AR65" i="20"/>
  <c r="AR109" i="20"/>
  <c r="AR63" i="20"/>
  <c r="AR37" i="20"/>
  <c r="AR71" i="20"/>
  <c r="AJ143" i="20"/>
  <c r="AS81" i="20"/>
  <c r="AS102" i="20"/>
  <c r="AS21" i="20"/>
  <c r="AR43" i="20"/>
  <c r="AS91" i="20"/>
  <c r="AS65" i="20"/>
  <c r="AR79" i="20"/>
  <c r="AS121" i="20"/>
  <c r="AS39" i="20"/>
  <c r="AS53" i="20"/>
  <c r="AS71" i="20"/>
  <c r="AS48" i="20"/>
  <c r="AS44" i="20"/>
  <c r="AS122" i="20"/>
  <c r="AR111" i="20"/>
  <c r="AR120" i="20"/>
  <c r="AS51" i="20"/>
  <c r="AR51" i="20"/>
  <c r="AS47" i="20"/>
  <c r="AS99" i="20"/>
  <c r="AR99" i="20"/>
  <c r="AR67" i="20"/>
  <c r="AS107" i="20"/>
  <c r="AR107" i="20"/>
  <c r="AS92" i="20"/>
  <c r="AR92" i="20"/>
  <c r="AS88" i="20"/>
  <c r="AR88" i="20"/>
  <c r="AS84" i="20"/>
  <c r="AR84" i="20"/>
  <c r="AS78" i="20"/>
  <c r="AS70" i="20"/>
  <c r="AR70" i="20"/>
  <c r="AS62" i="20"/>
  <c r="AR62" i="20"/>
  <c r="AS19" i="20"/>
  <c r="AS103" i="20"/>
  <c r="AS26" i="20"/>
  <c r="AR26" i="20"/>
  <c r="AS22" i="20"/>
  <c r="AR22" i="20"/>
  <c r="AS52" i="20"/>
  <c r="AR52" i="20"/>
  <c r="AS40" i="20"/>
  <c r="AR40" i="20"/>
  <c r="AS38" i="20"/>
  <c r="AS106" i="20"/>
  <c r="AR106" i="20"/>
  <c r="AR102" i="20"/>
  <c r="AS100" i="20"/>
  <c r="AS96" i="20"/>
  <c r="AR96" i="20"/>
  <c r="AS94" i="20"/>
  <c r="AS114" i="20"/>
  <c r="AS112" i="20"/>
  <c r="AR112" i="20"/>
  <c r="AS110" i="20"/>
  <c r="AR21" i="20"/>
  <c r="AS69" i="20"/>
  <c r="AS117" i="20"/>
  <c r="AS115" i="20"/>
  <c r="AS36" i="20"/>
  <c r="AR36" i="20"/>
  <c r="AS120" i="20"/>
  <c r="AS108" i="20"/>
  <c r="AR108" i="20"/>
  <c r="AS49" i="20"/>
  <c r="AR49" i="20"/>
  <c r="AS41" i="20"/>
  <c r="AS101" i="20"/>
  <c r="AS83" i="20"/>
  <c r="AS59" i="20"/>
  <c r="AR59" i="20"/>
  <c r="AS55" i="20"/>
  <c r="AR55" i="20"/>
  <c r="AR53" i="20"/>
  <c r="AS89" i="20"/>
  <c r="AR81" i="20"/>
  <c r="AR34" i="20"/>
  <c r="AR80" i="20"/>
  <c r="AS105" i="20"/>
  <c r="AR97" i="20"/>
  <c r="AR85" i="20"/>
  <c r="AR119" i="20"/>
  <c r="AR66" i="20"/>
  <c r="AR56" i="20"/>
  <c r="AR116" i="20"/>
  <c r="AR25" i="20"/>
  <c r="AR35" i="20"/>
  <c r="AS24" i="20"/>
  <c r="AR24" i="20"/>
  <c r="AS20" i="20"/>
  <c r="AR20" i="20"/>
  <c r="AS34" i="20"/>
  <c r="AS60" i="20"/>
  <c r="AR60" i="20"/>
  <c r="AS104" i="20"/>
  <c r="AR104" i="20"/>
  <c r="AS80" i="20"/>
  <c r="AS23" i="20"/>
  <c r="AR23" i="20"/>
  <c r="AS63" i="20"/>
  <c r="AS45" i="20"/>
  <c r="AR45" i="20"/>
  <c r="AR41" i="20"/>
  <c r="AS37" i="20"/>
  <c r="AR105" i="20"/>
  <c r="AR101" i="20"/>
  <c r="AS97" i="20"/>
  <c r="AS93" i="20"/>
  <c r="AR93" i="20"/>
  <c r="AS85" i="20"/>
  <c r="AR83" i="20"/>
  <c r="AS79" i="20"/>
  <c r="AR121" i="20"/>
  <c r="AS119" i="20"/>
  <c r="AS113" i="20"/>
  <c r="AR113" i="20"/>
  <c r="AS111" i="20"/>
  <c r="AS109" i="20"/>
  <c r="AS32" i="20"/>
  <c r="AR32" i="20"/>
  <c r="AS66" i="20"/>
  <c r="AS64" i="20"/>
  <c r="AR64" i="20"/>
  <c r="AS58" i="20"/>
  <c r="AR58" i="20"/>
  <c r="AS56" i="20"/>
  <c r="AS54" i="20"/>
  <c r="AR54" i="20"/>
  <c r="AS50" i="20"/>
  <c r="AR50" i="20"/>
  <c r="AR48" i="20"/>
  <c r="AS46" i="20"/>
  <c r="AR46" i="20"/>
  <c r="AR44" i="20"/>
  <c r="AS42" i="20"/>
  <c r="AR42" i="20"/>
  <c r="AR38" i="20"/>
  <c r="AR100" i="20"/>
  <c r="AS98" i="20"/>
  <c r="AR98" i="20"/>
  <c r="AR94" i="20"/>
  <c r="AS90" i="20"/>
  <c r="AR90" i="20"/>
  <c r="AS86" i="20"/>
  <c r="AR86" i="20"/>
  <c r="AS82" i="20"/>
  <c r="AR82" i="20"/>
  <c r="AR78" i="20"/>
  <c r="AS72" i="20"/>
  <c r="AR72" i="20"/>
  <c r="AS68" i="20"/>
  <c r="AR68" i="20"/>
  <c r="AR122" i="20"/>
  <c r="AS118" i="20"/>
  <c r="AR118" i="20"/>
  <c r="AS116" i="20"/>
  <c r="AR114" i="20"/>
  <c r="AR110" i="20"/>
  <c r="AS25" i="20"/>
  <c r="AR19" i="20"/>
  <c r="AS33" i="20"/>
  <c r="AR33" i="20"/>
  <c r="AS61" i="20"/>
  <c r="AR61" i="20"/>
  <c r="AS57" i="20"/>
  <c r="AR57" i="20"/>
  <c r="AR47" i="20"/>
  <c r="AS43" i="20"/>
  <c r="AR39" i="20"/>
  <c r="AS35" i="20"/>
  <c r="AR103" i="20"/>
  <c r="AS95" i="20"/>
  <c r="AR95" i="20"/>
  <c r="AR91" i="20"/>
  <c r="AR87" i="20"/>
  <c r="AS73" i="20"/>
  <c r="AR73" i="20"/>
  <c r="AR69" i="20"/>
  <c r="AS67" i="20"/>
  <c r="AR117" i="20"/>
  <c r="AR115" i="20"/>
  <c r="AJ122" i="20" l="1"/>
  <c r="AZ20" i="20"/>
  <c r="BA20" i="20"/>
  <c r="BC20" i="20"/>
  <c r="BE20" i="20"/>
  <c r="BG20" i="20"/>
  <c r="BH20" i="20" s="1"/>
  <c r="AZ21" i="20"/>
  <c r="BA21" i="20"/>
  <c r="BC21" i="20"/>
  <c r="BE21" i="20"/>
  <c r="BG21" i="20"/>
  <c r="BH21" i="20" s="1"/>
  <c r="AZ22" i="20"/>
  <c r="BA22" i="20"/>
  <c r="BC22" i="20"/>
  <c r="BE22" i="20"/>
  <c r="BG22" i="20"/>
  <c r="AZ23" i="20"/>
  <c r="BA23" i="20"/>
  <c r="BC23" i="20"/>
  <c r="BE23" i="20"/>
  <c r="BG23" i="20"/>
  <c r="BD21" i="20" l="1"/>
  <c r="BD20" i="20"/>
  <c r="AJ146" i="20"/>
  <c r="AJ148" i="20"/>
  <c r="AJ149" i="20"/>
  <c r="AJ147" i="20"/>
  <c r="AJ145" i="20"/>
  <c r="BH22" i="20"/>
  <c r="BD22" i="20"/>
  <c r="BH23" i="20"/>
  <c r="BD23" i="20"/>
  <c r="BF20" i="20"/>
  <c r="BB20" i="20"/>
  <c r="BF21" i="20"/>
  <c r="BF22" i="20"/>
  <c r="BB22" i="20"/>
  <c r="BF23" i="20"/>
  <c r="BB23" i="20"/>
  <c r="BB21" i="20"/>
  <c r="AJ134" i="20" l="1"/>
  <c r="AJ135" i="20"/>
  <c r="AJ132" i="20"/>
  <c r="AJ133" i="20"/>
  <c r="AJ138" i="20"/>
  <c r="AJ137" i="20"/>
  <c r="AJ136" i="20"/>
  <c r="U17" i="20"/>
  <c r="AJ126" i="20" l="1"/>
  <c r="AJ128" i="20"/>
  <c r="AJ130" i="20"/>
  <c r="AJ129" i="20"/>
  <c r="AJ131" i="20"/>
  <c r="AJ127" i="20"/>
  <c r="AZ24" i="20"/>
  <c r="BA24" i="20"/>
  <c r="BC24" i="20"/>
  <c r="BG24" i="20"/>
  <c r="AZ38" i="20"/>
  <c r="BA38" i="20"/>
  <c r="BC38" i="20"/>
  <c r="BG38" i="20"/>
  <c r="AZ16" i="20"/>
  <c r="BA16" i="20"/>
  <c r="BC16" i="20"/>
  <c r="BG16" i="20"/>
  <c r="AZ17" i="20"/>
  <c r="BA17" i="20"/>
  <c r="BC17" i="20"/>
  <c r="BE17" i="20"/>
  <c r="BG17" i="20"/>
  <c r="BH17" i="20" s="1"/>
  <c r="AZ19" i="20"/>
  <c r="BA19" i="20"/>
  <c r="BC19" i="20"/>
  <c r="BG19" i="20"/>
  <c r="AZ25" i="20"/>
  <c r="BA25" i="20"/>
  <c r="BC25" i="20"/>
  <c r="BG25" i="20"/>
  <c r="AZ26" i="20"/>
  <c r="BA26" i="20"/>
  <c r="BC26" i="20"/>
  <c r="BG26" i="20"/>
  <c r="AZ27" i="20"/>
  <c r="BA27" i="20"/>
  <c r="BC27" i="20"/>
  <c r="BG27" i="20"/>
  <c r="AZ28" i="20"/>
  <c r="BA28" i="20"/>
  <c r="BC28" i="20"/>
  <c r="BG28" i="20"/>
  <c r="AZ29" i="20"/>
  <c r="BA29" i="20"/>
  <c r="BC29" i="20"/>
  <c r="BG29" i="20"/>
  <c r="AZ30" i="20"/>
  <c r="BA30" i="20"/>
  <c r="BC30" i="20"/>
  <c r="BG30" i="20"/>
  <c r="AZ31" i="20"/>
  <c r="BA31" i="20"/>
  <c r="BC31" i="20"/>
  <c r="BG31" i="20"/>
  <c r="AZ32" i="20"/>
  <c r="BA32" i="20"/>
  <c r="BC32" i="20"/>
  <c r="BG32" i="20"/>
  <c r="AZ33" i="20"/>
  <c r="BA33" i="20"/>
  <c r="BC33" i="20"/>
  <c r="BG33" i="20"/>
  <c r="AZ34" i="20"/>
  <c r="BA34" i="20"/>
  <c r="BC34" i="20"/>
  <c r="BG34" i="20"/>
  <c r="AZ35" i="20"/>
  <c r="BA35" i="20"/>
  <c r="BC35" i="20"/>
  <c r="BG35" i="20"/>
  <c r="AZ36" i="20"/>
  <c r="BA36" i="20"/>
  <c r="BC36" i="20"/>
  <c r="BG36" i="20"/>
  <c r="AZ37" i="20"/>
  <c r="BA37" i="20"/>
  <c r="BC37" i="20"/>
  <c r="BG37" i="20"/>
  <c r="BD29" i="20" l="1"/>
  <c r="BD28" i="20"/>
  <c r="BH28" i="20"/>
  <c r="BH27" i="20"/>
  <c r="BD26" i="20"/>
  <c r="BD25" i="20"/>
  <c r="BD19" i="20"/>
  <c r="BD17" i="20"/>
  <c r="BD16" i="20"/>
  <c r="BD36" i="20"/>
  <c r="BD34" i="20"/>
  <c r="BD33" i="20"/>
  <c r="BD32" i="20"/>
  <c r="BD30" i="20"/>
  <c r="BH16" i="20"/>
  <c r="BH38" i="20"/>
  <c r="BD38" i="20"/>
  <c r="BH36" i="20"/>
  <c r="BH35" i="20"/>
  <c r="BH34" i="20"/>
  <c r="BH33" i="20"/>
  <c r="BH32" i="20"/>
  <c r="BH30" i="20"/>
  <c r="BH29" i="20"/>
  <c r="BH26" i="20"/>
  <c r="BH25" i="20"/>
  <c r="BH19" i="20"/>
  <c r="BB24" i="20"/>
  <c r="BH24" i="20"/>
  <c r="BD24" i="20"/>
  <c r="BB38" i="20"/>
  <c r="BD27" i="20"/>
  <c r="BB16" i="20"/>
  <c r="BD35" i="20"/>
  <c r="BH31" i="20"/>
  <c r="BD31" i="20"/>
  <c r="BB37" i="20"/>
  <c r="BB36" i="20"/>
  <c r="BB35" i="20"/>
  <c r="BB31" i="20"/>
  <c r="BB29" i="20"/>
  <c r="BB27" i="20"/>
  <c r="BB25" i="20"/>
  <c r="BF17" i="20"/>
  <c r="BB17" i="20"/>
  <c r="BB33" i="20"/>
  <c r="BB34" i="20"/>
  <c r="BB32" i="20"/>
  <c r="BB30" i="20"/>
  <c r="BB28" i="20"/>
  <c r="BB26" i="20"/>
  <c r="BB19" i="20"/>
  <c r="BH37" i="20"/>
  <c r="BD37" i="20"/>
  <c r="AN16" i="20"/>
  <c r="AN17" i="20"/>
  <c r="Y16" i="20"/>
  <c r="Y17" i="20"/>
  <c r="Y18" i="20"/>
  <c r="AN18" i="20"/>
  <c r="AZ18" i="20"/>
  <c r="BA18" i="20"/>
  <c r="BC18" i="20"/>
  <c r="BG18" i="20"/>
  <c r="AN11" i="20"/>
  <c r="AP18" i="20" l="1"/>
  <c r="AO18" i="20"/>
  <c r="Z17" i="20"/>
  <c r="AA17" i="20"/>
  <c r="AP17" i="20"/>
  <c r="AO17" i="20"/>
  <c r="AA16" i="20"/>
  <c r="Z16" i="20"/>
  <c r="AO11" i="20"/>
  <c r="AP11" i="20"/>
  <c r="AP16" i="20"/>
  <c r="AO16" i="20"/>
  <c r="AQ11" i="20"/>
  <c r="Z18" i="20"/>
  <c r="AB18" i="20"/>
  <c r="AB16" i="20"/>
  <c r="AQ16" i="20"/>
  <c r="AQ18" i="20"/>
  <c r="AB17" i="20"/>
  <c r="AQ17" i="20"/>
  <c r="BH18" i="20"/>
  <c r="BD18" i="20"/>
  <c r="J17" i="20"/>
  <c r="AA18" i="20"/>
  <c r="J18" i="20"/>
  <c r="BB18" i="20"/>
  <c r="J16" i="20"/>
  <c r="G18" i="20"/>
  <c r="AV118" i="14"/>
  <c r="AV113" i="14"/>
  <c r="AR11" i="20" l="1"/>
  <c r="L18" i="20"/>
  <c r="K18" i="20"/>
  <c r="L17" i="20"/>
  <c r="K17" i="20"/>
  <c r="L16" i="20"/>
  <c r="K16" i="20"/>
  <c r="AC18" i="20"/>
  <c r="AD18" i="20"/>
  <c r="AC17" i="20"/>
  <c r="AD17" i="20"/>
  <c r="AR18" i="20"/>
  <c r="AR17" i="20"/>
  <c r="AR16" i="20"/>
  <c r="AC16" i="20"/>
  <c r="M18" i="20"/>
  <c r="M17" i="20"/>
  <c r="M16" i="20"/>
  <c r="AS18" i="20"/>
  <c r="AS17" i="20"/>
  <c r="AS16" i="20"/>
  <c r="AD16" i="20"/>
  <c r="G17" i="20"/>
  <c r="G16" i="20"/>
  <c r="AV104" i="14"/>
  <c r="AV114" i="14"/>
  <c r="AV115" i="14"/>
  <c r="AV116" i="14"/>
  <c r="AV117" i="14"/>
  <c r="O18" i="20" l="1"/>
  <c r="O17" i="20"/>
  <c r="N17" i="20"/>
  <c r="N18" i="20"/>
  <c r="DB118" i="14"/>
  <c r="AH112" i="20" s="1"/>
  <c r="DB117" i="14"/>
  <c r="AH111" i="20" s="1"/>
  <c r="DB111" i="14"/>
  <c r="AJ121" i="20"/>
  <c r="AJ117" i="20"/>
  <c r="AJ120" i="20"/>
  <c r="AJ118" i="20"/>
  <c r="DK118" i="14"/>
  <c r="AJ112" i="20" s="1"/>
  <c r="BA40" i="20"/>
  <c r="BB40" i="20" s="1"/>
  <c r="BA42" i="20"/>
  <c r="BB42" i="20" s="1"/>
  <c r="BA39" i="20"/>
  <c r="BB39" i="20" s="1"/>
  <c r="BA41" i="20"/>
  <c r="BB41" i="20" s="1"/>
  <c r="O16" i="20"/>
  <c r="N16" i="20"/>
  <c r="AV84" i="14"/>
  <c r="AV85" i="14"/>
  <c r="DB109" i="14" l="1"/>
  <c r="DB115" i="14"/>
  <c r="DB116" i="14"/>
  <c r="AH110" i="20" s="1"/>
  <c r="AH115" i="20"/>
  <c r="DJ82" i="14"/>
  <c r="CS82" i="14"/>
  <c r="DJ83" i="14"/>
  <c r="CS83" i="14"/>
  <c r="DB107" i="14"/>
  <c r="DB105" i="14"/>
  <c r="DB106" i="14"/>
  <c r="DB108" i="14"/>
  <c r="DB110" i="14"/>
  <c r="DB112" i="14"/>
  <c r="AH105" i="20" s="1"/>
  <c r="DB113" i="14"/>
  <c r="AH107" i="20" s="1"/>
  <c r="DB114" i="14"/>
  <c r="AH113" i="20"/>
  <c r="AH114" i="20"/>
  <c r="AJ116" i="20"/>
  <c r="AH99" i="20" l="1"/>
  <c r="AH100" i="20"/>
  <c r="AH101" i="20"/>
  <c r="AH108" i="20"/>
  <c r="AH109" i="20"/>
  <c r="AH103" i="20"/>
  <c r="AH104" i="20"/>
  <c r="AH102" i="20"/>
  <c r="AH106" i="20"/>
  <c r="U16" i="20"/>
  <c r="U15" i="20"/>
  <c r="AJ124" i="20"/>
  <c r="AJ125" i="20"/>
  <c r="AJ123" i="20"/>
  <c r="DJ80" i="14" l="1"/>
  <c r="CS80" i="14"/>
  <c r="DJ81" i="14"/>
  <c r="CS81" i="14"/>
  <c r="AS76" i="20"/>
  <c r="AR76" i="20"/>
  <c r="AR77" i="20"/>
  <c r="AS77" i="20"/>
  <c r="AS75" i="20"/>
  <c r="AR75" i="20"/>
  <c r="AS74" i="20"/>
  <c r="AR74" i="20"/>
  <c r="AV67" i="14" l="1"/>
  <c r="AV68" i="14"/>
  <c r="AV69" i="14"/>
  <c r="AV70" i="14"/>
  <c r="AV71" i="14"/>
  <c r="AV72" i="14"/>
  <c r="AV73" i="14"/>
  <c r="AV74" i="14"/>
  <c r="AV75" i="14"/>
  <c r="AV76" i="14"/>
  <c r="AV77" i="14"/>
  <c r="AV78" i="14"/>
  <c r="AV79" i="14"/>
  <c r="AV80" i="14"/>
  <c r="AV81" i="14"/>
  <c r="AV82" i="14"/>
  <c r="AV83" i="14"/>
  <c r="AV86" i="14"/>
  <c r="AV87" i="14"/>
  <c r="AV88" i="14"/>
  <c r="AV89" i="14"/>
  <c r="AV90" i="14"/>
  <c r="AV91" i="14"/>
  <c r="AV92" i="14"/>
  <c r="AV93" i="14"/>
  <c r="AV94" i="14"/>
  <c r="AV95" i="14"/>
  <c r="AV96" i="14"/>
  <c r="AV97" i="14"/>
  <c r="AV98" i="14"/>
  <c r="AV99" i="14"/>
  <c r="AV100" i="14"/>
  <c r="AV101" i="14"/>
  <c r="AV102" i="14"/>
  <c r="AV103" i="14"/>
  <c r="DB101" i="14" l="1"/>
  <c r="AH95" i="20" s="1"/>
  <c r="DB89" i="14"/>
  <c r="AH83" i="20" s="1"/>
  <c r="DB86" i="14"/>
  <c r="AH80" i="20" s="1"/>
  <c r="DB68" i="14"/>
  <c r="AH62" i="20" s="1"/>
  <c r="DB67" i="14"/>
  <c r="AH61" i="20" s="1"/>
  <c r="DC117" i="14"/>
  <c r="DC116" i="14"/>
  <c r="DC114" i="14"/>
  <c r="DC115" i="14"/>
  <c r="DC113" i="14"/>
  <c r="DC112" i="14"/>
  <c r="DC111" i="14"/>
  <c r="DC106" i="14"/>
  <c r="DC108" i="14"/>
  <c r="DC110" i="14"/>
  <c r="DC107" i="14"/>
  <c r="DC109" i="14"/>
  <c r="DC101" i="14"/>
  <c r="DC105" i="14"/>
  <c r="DC89" i="14"/>
  <c r="DC86" i="14"/>
  <c r="DB72" i="14" l="1"/>
  <c r="DC72" i="14"/>
  <c r="DC70" i="14"/>
  <c r="DB70" i="14"/>
  <c r="AH64" i="20" s="1"/>
  <c r="DC77" i="14"/>
  <c r="DB77" i="14"/>
  <c r="AH71" i="20" s="1"/>
  <c r="DC79" i="14"/>
  <c r="DB79" i="14"/>
  <c r="DC81" i="14"/>
  <c r="DB81" i="14"/>
  <c r="DB84" i="14"/>
  <c r="DC84" i="14"/>
  <c r="DC83" i="14"/>
  <c r="DB83" i="14"/>
  <c r="DC87" i="14"/>
  <c r="DB87" i="14"/>
  <c r="AH81" i="20" s="1"/>
  <c r="DB88" i="14"/>
  <c r="AH82" i="20" s="1"/>
  <c r="DC88" i="14"/>
  <c r="DC91" i="14"/>
  <c r="DB91" i="14"/>
  <c r="AH85" i="20" s="1"/>
  <c r="DC90" i="14"/>
  <c r="DB90" i="14"/>
  <c r="AH84" i="20" s="1"/>
  <c r="DC93" i="14"/>
  <c r="DB93" i="14"/>
  <c r="DC96" i="14"/>
  <c r="DB96" i="14"/>
  <c r="DC94" i="14"/>
  <c r="DB94" i="14"/>
  <c r="DC97" i="14"/>
  <c r="DB97" i="14"/>
  <c r="DC102" i="14"/>
  <c r="DB102" i="14"/>
  <c r="DC100" i="14"/>
  <c r="DB100" i="14"/>
  <c r="DC69" i="14"/>
  <c r="DB69" i="14"/>
  <c r="AH63" i="20" s="1"/>
  <c r="DC71" i="14"/>
  <c r="DB71" i="14"/>
  <c r="DC74" i="14"/>
  <c r="DB74" i="14"/>
  <c r="AH68" i="20" s="1"/>
  <c r="DC73" i="14"/>
  <c r="DB73" i="14"/>
  <c r="DC75" i="14"/>
  <c r="DB75" i="14"/>
  <c r="DC78" i="14"/>
  <c r="DB78" i="14"/>
  <c r="DB76" i="14"/>
  <c r="DC76" i="14"/>
  <c r="DB80" i="14"/>
  <c r="DC80" i="14"/>
  <c r="DC82" i="14"/>
  <c r="DB82" i="14"/>
  <c r="DC85" i="14"/>
  <c r="DB85" i="14"/>
  <c r="DC92" i="14"/>
  <c r="DB92" i="14"/>
  <c r="DC95" i="14"/>
  <c r="DB95" i="14"/>
  <c r="DC98" i="14"/>
  <c r="DB98" i="14"/>
  <c r="DC99" i="14"/>
  <c r="DB99" i="14"/>
  <c r="DC104" i="14"/>
  <c r="DB104" i="14"/>
  <c r="DC103" i="14"/>
  <c r="DB103" i="14"/>
  <c r="DL118" i="14"/>
  <c r="DC118" i="14"/>
  <c r="DK72" i="14"/>
  <c r="DL72" i="14"/>
  <c r="DL70" i="14"/>
  <c r="DK70" i="14"/>
  <c r="DL77" i="14"/>
  <c r="DK77" i="14"/>
  <c r="AJ71" i="20" s="1"/>
  <c r="DL81" i="14"/>
  <c r="DK81" i="14"/>
  <c r="DL84" i="14"/>
  <c r="DK84" i="14"/>
  <c r="DL83" i="14"/>
  <c r="DK83" i="14"/>
  <c r="DL88" i="14"/>
  <c r="DK88" i="14"/>
  <c r="AJ82" i="20" s="1"/>
  <c r="DK93" i="14"/>
  <c r="DL93" i="14"/>
  <c r="DL94" i="14"/>
  <c r="DK94" i="14"/>
  <c r="DL69" i="14"/>
  <c r="DK69" i="14"/>
  <c r="DL71" i="14"/>
  <c r="DK71" i="14"/>
  <c r="DL74" i="14"/>
  <c r="DK74" i="14"/>
  <c r="AJ68" i="20" s="1"/>
  <c r="DL73" i="14"/>
  <c r="DK73" i="14"/>
  <c r="DL75" i="14"/>
  <c r="DK75" i="14"/>
  <c r="DL80" i="14"/>
  <c r="DK80" i="14"/>
  <c r="DL82" i="14"/>
  <c r="DK82" i="14"/>
  <c r="DL85" i="14"/>
  <c r="DK85" i="14"/>
  <c r="DL92" i="14"/>
  <c r="DK92" i="14"/>
  <c r="DL95" i="14"/>
  <c r="DK95" i="14"/>
  <c r="D15" i="20"/>
  <c r="AH98" i="20" l="1"/>
  <c r="AH96" i="20"/>
  <c r="AH97" i="20"/>
  <c r="AH86" i="20"/>
  <c r="AH87" i="20"/>
  <c r="AH88" i="20"/>
  <c r="AH89" i="20"/>
  <c r="AH94" i="20"/>
  <c r="AH93" i="20"/>
  <c r="AH90" i="20"/>
  <c r="AH91" i="20"/>
  <c r="AH92" i="20"/>
  <c r="S14" i="20"/>
  <c r="AH70" i="20"/>
  <c r="AH69" i="20"/>
  <c r="AH79" i="20"/>
  <c r="AH78" i="20"/>
  <c r="AH73" i="20"/>
  <c r="AH72" i="20"/>
  <c r="AH66" i="20"/>
  <c r="AH67" i="20"/>
  <c r="AH65" i="20"/>
  <c r="AH74" i="20"/>
  <c r="AH75" i="20"/>
  <c r="AH76" i="20"/>
  <c r="AH77" i="20"/>
  <c r="DJ34" i="14"/>
  <c r="CS34" i="14"/>
  <c r="DJ36" i="14"/>
  <c r="CS36" i="14"/>
  <c r="DJ37" i="14"/>
  <c r="CS37" i="14"/>
  <c r="DJ33" i="14"/>
  <c r="DJ119" i="14" s="1"/>
  <c r="CS33" i="14"/>
  <c r="DJ35" i="14"/>
  <c r="CS35" i="14"/>
  <c r="AJ86" i="20"/>
  <c r="AJ88" i="20"/>
  <c r="AJ89" i="20"/>
  <c r="AJ87" i="20"/>
  <c r="AJ74" i="20"/>
  <c r="AJ76" i="20"/>
  <c r="AJ77" i="20"/>
  <c r="AJ75" i="20"/>
  <c r="AJ66" i="20"/>
  <c r="AJ65" i="20"/>
  <c r="AJ67" i="20"/>
  <c r="AJ64" i="20"/>
  <c r="AJ63" i="20"/>
  <c r="AJ78" i="20"/>
  <c r="AJ79" i="20"/>
  <c r="O11" i="20" l="1"/>
  <c r="AR29" i="20"/>
  <c r="AS29" i="20"/>
  <c r="AS30" i="20"/>
  <c r="AR30" i="20"/>
  <c r="AS31" i="20"/>
  <c r="AR31" i="20"/>
  <c r="AR28" i="20"/>
  <c r="AS28" i="20"/>
  <c r="AS27" i="20"/>
  <c r="AR27" i="20"/>
  <c r="DH19" i="14"/>
  <c r="DH18" i="14"/>
  <c r="AV40" i="14" l="1"/>
  <c r="AV41" i="14"/>
  <c r="AV42" i="14"/>
  <c r="AV43" i="14"/>
  <c r="AV44" i="14"/>
  <c r="AV45" i="14"/>
  <c r="AV46" i="14"/>
  <c r="AV47" i="14"/>
  <c r="AV48" i="14"/>
  <c r="AV49" i="14"/>
  <c r="AV51" i="14"/>
  <c r="AV52" i="14"/>
  <c r="AV53" i="14"/>
  <c r="AV54" i="14"/>
  <c r="AV55" i="14"/>
  <c r="AV56" i="14"/>
  <c r="AV57" i="14"/>
  <c r="AV58" i="14"/>
  <c r="AV59" i="14"/>
  <c r="AV60" i="14"/>
  <c r="AV61" i="14"/>
  <c r="AV62" i="14"/>
  <c r="DB43" i="14" l="1"/>
  <c r="DB44" i="14"/>
  <c r="DB42" i="14"/>
  <c r="DB48" i="14"/>
  <c r="DB50" i="14"/>
  <c r="DB51" i="14"/>
  <c r="DB53" i="14"/>
  <c r="DB55" i="14"/>
  <c r="DB56" i="14"/>
  <c r="DB59" i="14"/>
  <c r="DB45" i="14"/>
  <c r="DB47" i="14"/>
  <c r="DB46" i="14"/>
  <c r="DB49" i="14"/>
  <c r="DB52" i="14"/>
  <c r="DB54" i="14"/>
  <c r="DB57" i="14"/>
  <c r="DB58" i="14"/>
  <c r="DB60" i="14"/>
  <c r="AV20" i="14"/>
  <c r="AV21" i="14"/>
  <c r="AV22" i="14"/>
  <c r="AV23" i="14"/>
  <c r="AV24" i="14"/>
  <c r="AV25" i="14"/>
  <c r="AV26" i="14"/>
  <c r="AV27" i="14"/>
  <c r="AV28" i="14"/>
  <c r="AV29" i="14"/>
  <c r="AV30" i="14"/>
  <c r="AV31" i="14"/>
  <c r="AV32" i="14"/>
  <c r="AV33" i="14"/>
  <c r="AV34" i="14"/>
  <c r="AV35" i="14"/>
  <c r="AV36" i="14"/>
  <c r="AV37" i="14"/>
  <c r="AV38" i="14"/>
  <c r="AV39" i="14"/>
  <c r="AV63" i="14"/>
  <c r="AV64" i="14"/>
  <c r="AV65" i="14"/>
  <c r="AV66" i="14"/>
  <c r="AH46" i="20" l="1"/>
  <c r="AH47" i="20"/>
  <c r="AH37" i="20"/>
  <c r="AH36" i="20"/>
  <c r="AH38" i="20"/>
  <c r="AH39" i="20"/>
  <c r="AH49" i="20"/>
  <c r="AH48" i="20"/>
  <c r="AH53" i="20"/>
  <c r="AH54" i="20"/>
  <c r="AH52" i="20"/>
  <c r="AH45" i="20"/>
  <c r="AH44" i="20"/>
  <c r="AH43" i="20"/>
  <c r="AH41" i="20"/>
  <c r="AH42" i="20"/>
  <c r="AH40" i="20"/>
  <c r="AH50" i="20"/>
  <c r="AH51" i="20"/>
  <c r="DB37" i="14"/>
  <c r="AH31" i="20" s="1"/>
  <c r="DB65" i="14"/>
  <c r="AH59" i="20" s="1"/>
  <c r="DB64" i="14"/>
  <c r="AH58" i="20" s="1"/>
  <c r="DK37" i="14"/>
  <c r="AJ31" i="20" s="1"/>
  <c r="DC68" i="14"/>
  <c r="DC67" i="14"/>
  <c r="DC65" i="14"/>
  <c r="DC64" i="14"/>
  <c r="DC60" i="14"/>
  <c r="DC59" i="14"/>
  <c r="DC58" i="14"/>
  <c r="DC56" i="14"/>
  <c r="DC57" i="14"/>
  <c r="DC55" i="14"/>
  <c r="DC53" i="14"/>
  <c r="DC54" i="14"/>
  <c r="DC52" i="14"/>
  <c r="DC50" i="14"/>
  <c r="DC51" i="14"/>
  <c r="DC49" i="14"/>
  <c r="DC46" i="14"/>
  <c r="DC47" i="14"/>
  <c r="DC48" i="14"/>
  <c r="DC42" i="14"/>
  <c r="DC43" i="14"/>
  <c r="DC44" i="14"/>
  <c r="DC45" i="14"/>
  <c r="DB20" i="14" l="1"/>
  <c r="DB19" i="14"/>
  <c r="DB25" i="14"/>
  <c r="DB23" i="14"/>
  <c r="DB27" i="14"/>
  <c r="AH21" i="20" s="1"/>
  <c r="DB29" i="14"/>
  <c r="DB30" i="14"/>
  <c r="DB34" i="14"/>
  <c r="DB36" i="14"/>
  <c r="DC62" i="14"/>
  <c r="DB62" i="14"/>
  <c r="DC61" i="14"/>
  <c r="DB61" i="14"/>
  <c r="DC66" i="14"/>
  <c r="DB66" i="14"/>
  <c r="AH60" i="20" s="1"/>
  <c r="DB21" i="14"/>
  <c r="DB22" i="14"/>
  <c r="DB26" i="14"/>
  <c r="AH20" i="20" s="1"/>
  <c r="DB24" i="14"/>
  <c r="DB28" i="14"/>
  <c r="DB31" i="14"/>
  <c r="DB32" i="14"/>
  <c r="DB33" i="14"/>
  <c r="DB35" i="14"/>
  <c r="DC38" i="14"/>
  <c r="DB38" i="14"/>
  <c r="AH32" i="20" s="1"/>
  <c r="DB40" i="14"/>
  <c r="DC40" i="14"/>
  <c r="DC41" i="14"/>
  <c r="DB41" i="14"/>
  <c r="DB39" i="14"/>
  <c r="DC39" i="14"/>
  <c r="DB63" i="14"/>
  <c r="DC63" i="14"/>
  <c r="DK20" i="14"/>
  <c r="DK18" i="14"/>
  <c r="DK19" i="14"/>
  <c r="DK27" i="14"/>
  <c r="AJ21" i="20" s="1"/>
  <c r="DK34" i="14"/>
  <c r="DL66" i="14"/>
  <c r="DK66" i="14"/>
  <c r="AJ60" i="20" s="1"/>
  <c r="DK21" i="14"/>
  <c r="DK35" i="14"/>
  <c r="F13" i="20"/>
  <c r="D16" i="20"/>
  <c r="F16" i="20" s="1"/>
  <c r="D17" i="20"/>
  <c r="F17" i="20" s="1"/>
  <c r="D18" i="20"/>
  <c r="F18" i="20" s="1"/>
  <c r="S13" i="20" l="1"/>
  <c r="AH57" i="20"/>
  <c r="AH55" i="20"/>
  <c r="AH56" i="20"/>
  <c r="AH33" i="20"/>
  <c r="AH34" i="20"/>
  <c r="AH35" i="20"/>
  <c r="AH23" i="20"/>
  <c r="AH25" i="20"/>
  <c r="AH22" i="20"/>
  <c r="AH24" i="20"/>
  <c r="AH26" i="20"/>
  <c r="AH13" i="20"/>
  <c r="AH12" i="20"/>
  <c r="AH27" i="20"/>
  <c r="AH29" i="20"/>
  <c r="AH28" i="20"/>
  <c r="AH30" i="20"/>
  <c r="AH19" i="20"/>
  <c r="AH18" i="20"/>
  <c r="AH17" i="20"/>
  <c r="AH16" i="20"/>
  <c r="AH15" i="20"/>
  <c r="AH14" i="20"/>
  <c r="AJ14" i="20"/>
  <c r="AJ15" i="20"/>
  <c r="AJ12" i="20"/>
  <c r="AJ13" i="20"/>
  <c r="BG12" i="20"/>
  <c r="BG13" i="20"/>
  <c r="BG14" i="20"/>
  <c r="BG15" i="20"/>
  <c r="BG11" i="20"/>
  <c r="BC12" i="20"/>
  <c r="BC13" i="20"/>
  <c r="BC14" i="20"/>
  <c r="BC15" i="20"/>
  <c r="BA12" i="20"/>
  <c r="BA13" i="20"/>
  <c r="BA14" i="20"/>
  <c r="BA15" i="20"/>
  <c r="AZ12" i="20"/>
  <c r="AZ13" i="20"/>
  <c r="AZ14" i="20"/>
  <c r="AZ15" i="20"/>
  <c r="AN12" i="20"/>
  <c r="AN13" i="20"/>
  <c r="AN14" i="20"/>
  <c r="AN15" i="20"/>
  <c r="Y12" i="20"/>
  <c r="Y13" i="20"/>
  <c r="Y14" i="20"/>
  <c r="Y15" i="20"/>
  <c r="Y11" i="20"/>
  <c r="J12" i="20"/>
  <c r="J13" i="20"/>
  <c r="J14" i="20"/>
  <c r="J15" i="20"/>
  <c r="J11" i="20"/>
  <c r="K14" i="20" l="1"/>
  <c r="L14" i="20"/>
  <c r="L12" i="20"/>
  <c r="K12" i="20"/>
  <c r="Z15" i="20"/>
  <c r="AA15" i="20"/>
  <c r="AA13" i="20"/>
  <c r="Z13" i="20"/>
  <c r="AP15" i="20"/>
  <c r="AO15" i="20"/>
  <c r="AO13" i="20"/>
  <c r="AP13" i="20"/>
  <c r="L15" i="20"/>
  <c r="K15" i="20"/>
  <c r="K13" i="20"/>
  <c r="L13" i="20"/>
  <c r="Z11" i="20"/>
  <c r="AA11" i="20"/>
  <c r="Z14" i="20"/>
  <c r="AA14" i="20"/>
  <c r="Z12" i="20"/>
  <c r="AA12" i="20"/>
  <c r="AP14" i="20"/>
  <c r="AO14" i="20"/>
  <c r="AO12" i="20"/>
  <c r="AP12" i="20"/>
  <c r="BD12" i="20"/>
  <c r="DL37" i="14"/>
  <c r="DC37" i="14"/>
  <c r="AB11" i="20"/>
  <c r="AB14" i="20"/>
  <c r="AB12" i="20"/>
  <c r="AQ14" i="20"/>
  <c r="M12" i="20"/>
  <c r="AB15" i="20"/>
  <c r="AB13" i="20"/>
  <c r="AQ15" i="20"/>
  <c r="AQ13" i="20"/>
  <c r="M15" i="20"/>
  <c r="M13" i="20"/>
  <c r="AQ12" i="20"/>
  <c r="M14" i="20"/>
  <c r="BC43" i="20"/>
  <c r="AZ43" i="20"/>
  <c r="BA43" i="20"/>
  <c r="BH13" i="20"/>
  <c r="BG43" i="20"/>
  <c r="DC36" i="14"/>
  <c r="DC33" i="14"/>
  <c r="DC31" i="14"/>
  <c r="DC32" i="14"/>
  <c r="DC29" i="14"/>
  <c r="DC30" i="14"/>
  <c r="DC28" i="14"/>
  <c r="DC25" i="14"/>
  <c r="DC26" i="14"/>
  <c r="DC23" i="14"/>
  <c r="DC24" i="14"/>
  <c r="DC22" i="14"/>
  <c r="BB13" i="20"/>
  <c r="BB14" i="20"/>
  <c r="BD14" i="20"/>
  <c r="BD15" i="20"/>
  <c r="BH15" i="20"/>
  <c r="BD13" i="20"/>
  <c r="BH14" i="20"/>
  <c r="BB12" i="20"/>
  <c r="BB15" i="20"/>
  <c r="BH11" i="20"/>
  <c r="BH12" i="20"/>
  <c r="AS11" i="20"/>
  <c r="N13" i="20" l="1"/>
  <c r="AC11" i="20"/>
  <c r="N15" i="20"/>
  <c r="AR12" i="20"/>
  <c r="DL19" i="14"/>
  <c r="DC19" i="14"/>
  <c r="DL21" i="14"/>
  <c r="DC21" i="14"/>
  <c r="DL27" i="14"/>
  <c r="DC27" i="14"/>
  <c r="DL34" i="14"/>
  <c r="DC34" i="14"/>
  <c r="DL18" i="14"/>
  <c r="DC18" i="14"/>
  <c r="DL20" i="14"/>
  <c r="DC20" i="14"/>
  <c r="DL35" i="14"/>
  <c r="DC35" i="14"/>
  <c r="AR14" i="20"/>
  <c r="AC12" i="20"/>
  <c r="N12" i="20"/>
  <c r="AR15" i="20"/>
  <c r="AC13" i="20"/>
  <c r="AC15" i="20"/>
  <c r="O13" i="20"/>
  <c r="AD14" i="20"/>
  <c r="AD15" i="20"/>
  <c r="AS13" i="20"/>
  <c r="AR13" i="20"/>
  <c r="AD12" i="20"/>
  <c r="BB43" i="20"/>
  <c r="BH43" i="20"/>
  <c r="BD43" i="20"/>
  <c r="AS14" i="20"/>
  <c r="O15" i="20"/>
  <c r="O12" i="20"/>
  <c r="AS15" i="20"/>
  <c r="AS12" i="20"/>
  <c r="AD13" i="20"/>
  <c r="AD11" i="20"/>
  <c r="AC14" i="20"/>
  <c r="N14" i="20"/>
  <c r="O14" i="20"/>
  <c r="S12" i="20" l="1"/>
  <c r="AH11" i="20"/>
  <c r="DC17" i="14"/>
  <c r="S11" i="20" s="1"/>
  <c r="DK17" i="14"/>
  <c r="DL17" i="14"/>
  <c r="AJ11" i="20"/>
  <c r="D14" i="20"/>
  <c r="F14" i="20" s="1"/>
  <c r="F12" i="20" l="1"/>
  <c r="D33" i="17" l="1"/>
  <c r="D32" i="17"/>
  <c r="D31" i="17"/>
  <c r="D30" i="17"/>
  <c r="D29" i="17"/>
  <c r="D28" i="17"/>
  <c r="D27" i="17"/>
  <c r="D26" i="17"/>
  <c r="D25" i="17"/>
  <c r="D24" i="17"/>
  <c r="D23" i="17"/>
  <c r="D22" i="17"/>
  <c r="D21" i="17"/>
  <c r="D20" i="17"/>
  <c r="D19" i="17"/>
  <c r="D18" i="17"/>
  <c r="D17" i="17"/>
  <c r="F15" i="20" l="1"/>
  <c r="DG36" i="14" l="1"/>
  <c r="DH36" i="14" l="1"/>
  <c r="DM36" i="14" l="1"/>
  <c r="DK36" i="14"/>
  <c r="DL36" i="14"/>
  <c r="DG33" i="14" l="1"/>
  <c r="DH33" i="14" l="1"/>
  <c r="DG89" i="14"/>
  <c r="AV112" i="14" l="1"/>
  <c r="AV110" i="14"/>
  <c r="AV108" i="14"/>
  <c r="AV106" i="14"/>
  <c r="AV111" i="14"/>
  <c r="AV109" i="14"/>
  <c r="AV107" i="14"/>
  <c r="AV105" i="14"/>
  <c r="DM33" i="14"/>
  <c r="DL33" i="14"/>
  <c r="DK33" i="14"/>
  <c r="DG78" i="14"/>
  <c r="DG86" i="14"/>
  <c r="DG76" i="14"/>
  <c r="DG79" i="14"/>
  <c r="DG32" i="14"/>
  <c r="DG31" i="14"/>
  <c r="DG30" i="14"/>
  <c r="DG28" i="14"/>
  <c r="DG29" i="14"/>
  <c r="DH89" i="14"/>
  <c r="DG87" i="14"/>
  <c r="AV119" i="14" l="1"/>
  <c r="AJ28" i="20"/>
  <c r="AJ30" i="20"/>
  <c r="AJ27" i="20"/>
  <c r="AJ29" i="20"/>
  <c r="DG112" i="14"/>
  <c r="DG111" i="14"/>
  <c r="DG109" i="14"/>
  <c r="DG107" i="14"/>
  <c r="DG105" i="14"/>
  <c r="DG110" i="14"/>
  <c r="DG108" i="14"/>
  <c r="DG106" i="14"/>
  <c r="DG61" i="14"/>
  <c r="DG59" i="14"/>
  <c r="DG56" i="14"/>
  <c r="DG53" i="14"/>
  <c r="DG47" i="14"/>
  <c r="DG42" i="14"/>
  <c r="DG64" i="14"/>
  <c r="DG60" i="14"/>
  <c r="DG57" i="14"/>
  <c r="DG54" i="14"/>
  <c r="DG46" i="14"/>
  <c r="DG45" i="14"/>
  <c r="DG43" i="14"/>
  <c r="DG38" i="14"/>
  <c r="DG63" i="14"/>
  <c r="DG58" i="14"/>
  <c r="DG51" i="14"/>
  <c r="DG49" i="14"/>
  <c r="DG44" i="14"/>
  <c r="DG39" i="14"/>
  <c r="DG62" i="14"/>
  <c r="DG55" i="14"/>
  <c r="DG52" i="14"/>
  <c r="DG50" i="14"/>
  <c r="DG48" i="14"/>
  <c r="DG41" i="14"/>
  <c r="DG40" i="14"/>
  <c r="DH87" i="14"/>
  <c r="DG115" i="14"/>
  <c r="DG114" i="14"/>
  <c r="DG117" i="14"/>
  <c r="DG116" i="14"/>
  <c r="DG113" i="14"/>
  <c r="DG104" i="14"/>
  <c r="DG100" i="14"/>
  <c r="DG96" i="14"/>
  <c r="DG103" i="14"/>
  <c r="DG99" i="14"/>
  <c r="DG91" i="14"/>
  <c r="DG101" i="14"/>
  <c r="DG98" i="14"/>
  <c r="DG90" i="14"/>
  <c r="DG102" i="14"/>
  <c r="DG97" i="14"/>
  <c r="DH29" i="14"/>
  <c r="BE14" i="20"/>
  <c r="BF14" i="20" s="1"/>
  <c r="DH30" i="14"/>
  <c r="BE32" i="20"/>
  <c r="BF32" i="20" s="1"/>
  <c r="DH32" i="14"/>
  <c r="BE30" i="20"/>
  <c r="BF30" i="20" s="1"/>
  <c r="BE31" i="20"/>
  <c r="BF31" i="20" s="1"/>
  <c r="BE18" i="20"/>
  <c r="BF18" i="20" s="1"/>
  <c r="DH76" i="14"/>
  <c r="DH78" i="14"/>
  <c r="DG68" i="14"/>
  <c r="DG65" i="14"/>
  <c r="DK89" i="14"/>
  <c r="AJ83" i="20" s="1"/>
  <c r="DM89" i="14"/>
  <c r="DL89" i="14"/>
  <c r="DH28" i="14"/>
  <c r="DH31" i="14"/>
  <c r="DH79" i="14"/>
  <c r="BE38" i="20"/>
  <c r="BF38" i="20" s="1"/>
  <c r="BE24" i="20"/>
  <c r="BF24" i="20" s="1"/>
  <c r="DH86" i="14"/>
  <c r="DH106" i="14" l="1"/>
  <c r="DH110" i="14"/>
  <c r="DH107" i="14"/>
  <c r="DH111" i="14"/>
  <c r="DH108" i="14"/>
  <c r="DH105" i="14"/>
  <c r="DH109" i="14"/>
  <c r="DH112" i="14"/>
  <c r="DG23" i="14"/>
  <c r="DG25" i="14"/>
  <c r="DG26" i="14"/>
  <c r="DG22" i="14"/>
  <c r="DG24" i="14"/>
  <c r="DK86" i="14"/>
  <c r="AJ80" i="20" s="1"/>
  <c r="DM86" i="14"/>
  <c r="DL86" i="14"/>
  <c r="DM79" i="14"/>
  <c r="DK79" i="14"/>
  <c r="DL79" i="14"/>
  <c r="DH68" i="14"/>
  <c r="DM32" i="14"/>
  <c r="DL32" i="14"/>
  <c r="DK32" i="14"/>
  <c r="DM30" i="14"/>
  <c r="DL30" i="14"/>
  <c r="DK30" i="14"/>
  <c r="DM29" i="14"/>
  <c r="DL29" i="14"/>
  <c r="DK29" i="14"/>
  <c r="DH97" i="14"/>
  <c r="DH90" i="14"/>
  <c r="DH101" i="14"/>
  <c r="DH99" i="14"/>
  <c r="DH96" i="14"/>
  <c r="DH104" i="14"/>
  <c r="DH116" i="14"/>
  <c r="DH114" i="14"/>
  <c r="DL87" i="14"/>
  <c r="DM87" i="14"/>
  <c r="DK87" i="14"/>
  <c r="AJ81" i="20" s="1"/>
  <c r="DH41" i="14"/>
  <c r="DH50" i="14"/>
  <c r="DH55" i="14"/>
  <c r="BE36" i="20"/>
  <c r="BF36" i="20" s="1"/>
  <c r="DH39" i="14"/>
  <c r="BE26" i="20"/>
  <c r="BF26" i="20" s="1"/>
  <c r="DH49" i="14"/>
  <c r="DH58" i="14"/>
  <c r="DH38" i="14"/>
  <c r="BE15" i="20"/>
  <c r="BF15" i="20" s="1"/>
  <c r="DH45" i="14"/>
  <c r="BE29" i="20"/>
  <c r="BF29" i="20" s="1"/>
  <c r="DH54" i="14"/>
  <c r="BE27" i="20"/>
  <c r="BF27" i="20" s="1"/>
  <c r="DH60" i="14"/>
  <c r="BE28" i="20"/>
  <c r="BF28" i="20" s="1"/>
  <c r="BE37" i="20"/>
  <c r="BF37" i="20" s="1"/>
  <c r="DH42" i="14"/>
  <c r="DH53" i="14"/>
  <c r="DH59" i="14"/>
  <c r="DK31" i="14"/>
  <c r="DM31" i="14"/>
  <c r="DL31" i="14"/>
  <c r="DK28" i="14"/>
  <c r="DM28" i="14"/>
  <c r="DL28" i="14"/>
  <c r="DH65" i="14"/>
  <c r="DM78" i="14"/>
  <c r="DL78" i="14"/>
  <c r="DK78" i="14"/>
  <c r="DM76" i="14"/>
  <c r="DL76" i="14"/>
  <c r="DK76" i="14"/>
  <c r="DH102" i="14"/>
  <c r="DH98" i="14"/>
  <c r="DH91" i="14"/>
  <c r="BE19" i="20"/>
  <c r="BF19" i="20" s="1"/>
  <c r="DH103" i="14"/>
  <c r="DH100" i="14"/>
  <c r="DH113" i="14"/>
  <c r="DH117" i="14"/>
  <c r="DH115" i="14"/>
  <c r="DH40" i="14"/>
  <c r="DH48" i="14"/>
  <c r="DH52" i="14"/>
  <c r="DH62" i="14"/>
  <c r="DH44" i="14"/>
  <c r="DH51" i="14"/>
  <c r="DH63" i="14"/>
  <c r="DH43" i="14"/>
  <c r="DH46" i="14"/>
  <c r="DH57" i="14"/>
  <c r="DH64" i="14"/>
  <c r="DH47" i="14"/>
  <c r="BE35" i="20"/>
  <c r="BF35" i="20" s="1"/>
  <c r="DH56" i="14"/>
  <c r="DH61" i="14"/>
  <c r="BE16" i="20"/>
  <c r="BF16" i="20" s="1"/>
  <c r="E14" i="20" l="1"/>
  <c r="G14" i="20" s="1"/>
  <c r="AJ69" i="20"/>
  <c r="AJ70" i="20"/>
  <c r="AJ24" i="20"/>
  <c r="AJ26" i="20"/>
  <c r="AJ22" i="20"/>
  <c r="AJ23" i="20"/>
  <c r="AJ25" i="20"/>
  <c r="U13" i="20"/>
  <c r="AJ72" i="20"/>
  <c r="AJ73" i="20"/>
  <c r="DM112" i="14"/>
  <c r="DK112" i="14"/>
  <c r="DL112" i="14"/>
  <c r="DM109" i="14"/>
  <c r="DK109" i="14"/>
  <c r="DL109" i="14"/>
  <c r="DM105" i="14"/>
  <c r="DK105" i="14"/>
  <c r="DL105" i="14"/>
  <c r="DM108" i="14"/>
  <c r="DK108" i="14"/>
  <c r="DL108" i="14"/>
  <c r="DM111" i="14"/>
  <c r="DK111" i="14"/>
  <c r="DL111" i="14"/>
  <c r="DM106" i="14"/>
  <c r="DK106" i="14"/>
  <c r="DL106" i="14"/>
  <c r="DM107" i="14"/>
  <c r="DK107" i="14"/>
  <c r="DL107" i="14"/>
  <c r="DM110" i="14"/>
  <c r="DK110" i="14"/>
  <c r="DL110" i="14"/>
  <c r="DK61" i="14"/>
  <c r="DM61" i="14"/>
  <c r="DL61" i="14"/>
  <c r="DK56" i="14"/>
  <c r="DM56" i="14"/>
  <c r="DL56" i="14"/>
  <c r="DM47" i="14"/>
  <c r="DL47" i="14"/>
  <c r="DK47" i="14"/>
  <c r="DM57" i="14"/>
  <c r="DL57" i="14"/>
  <c r="DK57" i="14"/>
  <c r="DM46" i="14"/>
  <c r="DL46" i="14"/>
  <c r="DK46" i="14"/>
  <c r="DK62" i="14"/>
  <c r="DM62" i="14"/>
  <c r="DL62" i="14"/>
  <c r="DK52" i="14"/>
  <c r="DM52" i="14"/>
  <c r="DL52" i="14"/>
  <c r="DK48" i="14"/>
  <c r="DM48" i="14"/>
  <c r="DL48" i="14"/>
  <c r="DL40" i="14"/>
  <c r="DM40" i="14"/>
  <c r="DK40" i="14"/>
  <c r="DM115" i="14"/>
  <c r="DK115" i="14"/>
  <c r="DL115" i="14"/>
  <c r="DM113" i="14"/>
  <c r="DK113" i="14"/>
  <c r="AJ107" i="20" s="1"/>
  <c r="DL113" i="14"/>
  <c r="DL100" i="14"/>
  <c r="DM100" i="14"/>
  <c r="DK100" i="14"/>
  <c r="DM91" i="14"/>
  <c r="DL91" i="14"/>
  <c r="DK91" i="14"/>
  <c r="DK98" i="14"/>
  <c r="DM98" i="14"/>
  <c r="DL98" i="14"/>
  <c r="DK65" i="14"/>
  <c r="AJ59" i="20" s="1"/>
  <c r="DM65" i="14"/>
  <c r="DL65" i="14"/>
  <c r="DM59" i="14"/>
  <c r="DL59" i="14"/>
  <c r="DK59" i="14"/>
  <c r="DM53" i="14"/>
  <c r="DL53" i="14"/>
  <c r="DK53" i="14"/>
  <c r="DK42" i="14"/>
  <c r="DM42" i="14"/>
  <c r="DL42" i="14"/>
  <c r="DK60" i="14"/>
  <c r="DM60" i="14"/>
  <c r="DL60" i="14"/>
  <c r="DK54" i="14"/>
  <c r="DM54" i="14"/>
  <c r="DL54" i="14"/>
  <c r="DK38" i="14"/>
  <c r="DM38" i="14"/>
  <c r="DL38" i="14"/>
  <c r="DM39" i="14"/>
  <c r="DK39" i="14"/>
  <c r="DL39" i="14"/>
  <c r="DM55" i="14"/>
  <c r="DL55" i="14"/>
  <c r="DK55" i="14"/>
  <c r="DM50" i="14"/>
  <c r="DL50" i="14"/>
  <c r="DK50" i="14"/>
  <c r="DM41" i="14"/>
  <c r="DL41" i="14"/>
  <c r="DK41" i="14"/>
  <c r="AJ115" i="20"/>
  <c r="DM114" i="14"/>
  <c r="DK114" i="14"/>
  <c r="DL114" i="14"/>
  <c r="DM116" i="14"/>
  <c r="DK116" i="14"/>
  <c r="AJ110" i="20" s="1"/>
  <c r="DL116" i="14"/>
  <c r="DM101" i="14"/>
  <c r="DL101" i="14"/>
  <c r="DK101" i="14"/>
  <c r="AJ95" i="20" s="1"/>
  <c r="DM90" i="14"/>
  <c r="DL90" i="14"/>
  <c r="DK90" i="14"/>
  <c r="DL97" i="14"/>
  <c r="DM97" i="14"/>
  <c r="DK97" i="14"/>
  <c r="DM68" i="14"/>
  <c r="DL68" i="14"/>
  <c r="DK68" i="14"/>
  <c r="AJ62" i="20" s="1"/>
  <c r="DH22" i="14"/>
  <c r="DH25" i="14"/>
  <c r="DM64" i="14"/>
  <c r="DL64" i="14"/>
  <c r="DK64" i="14"/>
  <c r="AJ58" i="20" s="1"/>
  <c r="DM43" i="14"/>
  <c r="DL43" i="14"/>
  <c r="DK43" i="14"/>
  <c r="DM63" i="14"/>
  <c r="DL63" i="14"/>
  <c r="DK63" i="14"/>
  <c r="DM51" i="14"/>
  <c r="DL51" i="14"/>
  <c r="DK51" i="14"/>
  <c r="DM44" i="14"/>
  <c r="DL44" i="14"/>
  <c r="DK44" i="14"/>
  <c r="AJ113" i="20"/>
  <c r="DM117" i="14"/>
  <c r="DK117" i="14"/>
  <c r="AJ111" i="20" s="1"/>
  <c r="DL117" i="14"/>
  <c r="DL103" i="14"/>
  <c r="DM103" i="14"/>
  <c r="DK103" i="14"/>
  <c r="DK102" i="14"/>
  <c r="DM102" i="14"/>
  <c r="DL102" i="14"/>
  <c r="DK45" i="14"/>
  <c r="DM45" i="14"/>
  <c r="DL45" i="14"/>
  <c r="DK58" i="14"/>
  <c r="DM58" i="14"/>
  <c r="DL58" i="14"/>
  <c r="DK49" i="14"/>
  <c r="DM49" i="14"/>
  <c r="DL49" i="14"/>
  <c r="AJ114" i="20"/>
  <c r="DM104" i="14"/>
  <c r="DK104" i="14"/>
  <c r="DL104" i="14"/>
  <c r="DM96" i="14"/>
  <c r="DL96" i="14"/>
  <c r="DK96" i="14"/>
  <c r="DM99" i="14"/>
  <c r="DK99" i="14"/>
  <c r="DL99" i="14"/>
  <c r="DH24" i="14"/>
  <c r="BE13" i="20"/>
  <c r="BF13" i="20" s="1"/>
  <c r="BE33" i="20"/>
  <c r="BF33" i="20" s="1"/>
  <c r="DH26" i="14"/>
  <c r="BE12" i="20"/>
  <c r="BF12" i="20" s="1"/>
  <c r="DH23" i="14"/>
  <c r="E15" i="20" l="1"/>
  <c r="G15" i="20" s="1"/>
  <c r="AJ94" i="20"/>
  <c r="AJ93" i="20"/>
  <c r="AJ90" i="20"/>
  <c r="AJ92" i="20"/>
  <c r="AJ91" i="20"/>
  <c r="AJ52" i="20"/>
  <c r="AJ54" i="20"/>
  <c r="AJ53" i="20"/>
  <c r="AJ96" i="20"/>
  <c r="AJ98" i="20"/>
  <c r="AJ97" i="20"/>
  <c r="U14" i="20"/>
  <c r="AJ44" i="20"/>
  <c r="AJ43" i="20"/>
  <c r="AJ45" i="20"/>
  <c r="AJ84" i="20"/>
  <c r="AJ85" i="20"/>
  <c r="AJ108" i="20"/>
  <c r="AJ109" i="20"/>
  <c r="AJ48" i="20"/>
  <c r="AJ49" i="20"/>
  <c r="AJ36" i="20"/>
  <c r="AJ38" i="20"/>
  <c r="AJ37" i="20"/>
  <c r="AJ39" i="20"/>
  <c r="AJ50" i="20"/>
  <c r="AJ51" i="20"/>
  <c r="AJ106" i="20"/>
  <c r="AJ105" i="20"/>
  <c r="AJ100" i="20"/>
  <c r="AJ101" i="20"/>
  <c r="AJ99" i="20"/>
  <c r="AJ32" i="20"/>
  <c r="AJ34" i="20"/>
  <c r="AJ33" i="20"/>
  <c r="AJ35" i="20"/>
  <c r="AJ46" i="20"/>
  <c r="AJ47" i="20"/>
  <c r="AJ40" i="20"/>
  <c r="AJ42" i="20"/>
  <c r="AJ41" i="20"/>
  <c r="AJ56" i="20"/>
  <c r="AJ57" i="20"/>
  <c r="AJ55" i="20"/>
  <c r="AJ102" i="20"/>
  <c r="AJ104" i="20"/>
  <c r="AJ103" i="20"/>
  <c r="DL23" i="14"/>
  <c r="DK23" i="14"/>
  <c r="DM23" i="14"/>
  <c r="DM26" i="14"/>
  <c r="DK26" i="14"/>
  <c r="AJ20" i="20" s="1"/>
  <c r="DL26" i="14"/>
  <c r="DM24" i="14"/>
  <c r="DK24" i="14"/>
  <c r="DL24" i="14"/>
  <c r="DM25" i="14"/>
  <c r="DL25" i="14"/>
  <c r="DK25" i="14"/>
  <c r="DK22" i="14"/>
  <c r="DM22" i="14"/>
  <c r="DL22" i="14"/>
  <c r="G12" i="20" l="1"/>
  <c r="U11" i="20"/>
  <c r="AJ16" i="20"/>
  <c r="AJ17" i="20"/>
  <c r="AJ18" i="20"/>
  <c r="AJ19" i="20"/>
  <c r="DG67" i="14"/>
  <c r="DH67" i="14" l="1"/>
  <c r="DH119" i="14" s="1"/>
  <c r="BE25" i="20"/>
  <c r="BF25" i="20" s="1"/>
  <c r="BE34" i="20"/>
  <c r="BF34" i="20" s="1"/>
  <c r="BE11" i="20"/>
  <c r="DM67" i="14" l="1"/>
  <c r="DM119" i="14" s="1"/>
  <c r="DK67" i="14"/>
  <c r="DK119" i="14" s="1"/>
  <c r="DL67" i="14"/>
  <c r="DL119" i="14" s="1"/>
  <c r="BE43" i="20"/>
  <c r="BF11" i="20"/>
  <c r="BF43" i="20" s="1"/>
  <c r="G11" i="20" l="1"/>
  <c r="E13" i="20"/>
  <c r="G13" i="20" s="1"/>
  <c r="U12" i="20"/>
  <c r="AJ61" i="20"/>
</calcChain>
</file>

<file path=xl/sharedStrings.xml><?xml version="1.0" encoding="utf-8"?>
<sst xmlns="http://schemas.openxmlformats.org/spreadsheetml/2006/main" count="1991" uniqueCount="897">
  <si>
    <t>Entidad</t>
  </si>
  <si>
    <t>Tipo</t>
  </si>
  <si>
    <t>Total</t>
  </si>
  <si>
    <t>Fecha de inicio</t>
  </si>
  <si>
    <t>Fecha de finalización</t>
  </si>
  <si>
    <t>Indicador</t>
  </si>
  <si>
    <t>Gestión</t>
  </si>
  <si>
    <t>Producto</t>
  </si>
  <si>
    <t>Recomendaciones de forma</t>
  </si>
  <si>
    <t>Línea base</t>
  </si>
  <si>
    <t>Nombre del indicador</t>
  </si>
  <si>
    <t>Objetivo general:</t>
  </si>
  <si>
    <t>Acción</t>
  </si>
  <si>
    <t>Importancia relativa de la acción (%)</t>
  </si>
  <si>
    <t>Tiempo de ejecución</t>
  </si>
  <si>
    <t>Indicador de cumplimiento</t>
  </si>
  <si>
    <t>Resultado</t>
  </si>
  <si>
    <t>Año</t>
  </si>
  <si>
    <t>Valor</t>
  </si>
  <si>
    <t xml:space="preserve">Valor </t>
  </si>
  <si>
    <t>Descripción</t>
  </si>
  <si>
    <t>Pasos</t>
  </si>
  <si>
    <t>Indicador de resultado # 1</t>
  </si>
  <si>
    <t>Meta 
Año 1</t>
  </si>
  <si>
    <t>Meta 
Año 2</t>
  </si>
  <si>
    <t>Meta 
Año 3</t>
  </si>
  <si>
    <t>Meta 
Año 4</t>
  </si>
  <si>
    <t>% de avance
Año 1</t>
  </si>
  <si>
    <t>% de avance
Año 2</t>
  </si>
  <si>
    <t>% de avance
Año 3</t>
  </si>
  <si>
    <t>% de avance
Año 4</t>
  </si>
  <si>
    <t>Indicador de resultado # 2</t>
  </si>
  <si>
    <t>Indicador de resultado # 3</t>
  </si>
  <si>
    <t>Indicador de resultado # N</t>
  </si>
  <si>
    <t>Avance de los resultados</t>
  </si>
  <si>
    <t>Recursos 1</t>
  </si>
  <si>
    <t>Fuente 1</t>
  </si>
  <si>
    <t>Recursos  2</t>
  </si>
  <si>
    <t>Fuente 2</t>
  </si>
  <si>
    <t>Corte No. 1: 
MM/AAAA</t>
  </si>
  <si>
    <t>Corte No. 2
MM/AAAA</t>
  </si>
  <si>
    <t>Corte No. 4
MM/AAAA</t>
  </si>
  <si>
    <t>Corte No. 5
MM/AAAA</t>
  </si>
  <si>
    <t>Corte No. 6
MM/AAAA</t>
  </si>
  <si>
    <t>Corte No. 7
MM/AAAA</t>
  </si>
  <si>
    <t>Corte No. 8
MM/AAAA</t>
  </si>
  <si>
    <t>Corte No. 9
MM/AAAA</t>
  </si>
  <si>
    <t>Paso 0.  Datos básicos</t>
  </si>
  <si>
    <t>Paso 1. Plan de acción</t>
  </si>
  <si>
    <t>Paso 2. Seguimiento</t>
  </si>
  <si>
    <t>2. En el Plan de Acción, elimine y/o adicione columnas y filas conforme al número de objetivos, acciones, vigencias y cortes. Asegúrese de mantener el formato cuando adicione y/o elimine columnas y filas.</t>
  </si>
  <si>
    <t xml:space="preserve">4. Haga buen uso de las normas ortográficas. No use mayúsculas sostenidas, alterne entre mayúscula y minúscula. </t>
  </si>
  <si>
    <t>Persona de contacto</t>
  </si>
  <si>
    <t>Recursos</t>
  </si>
  <si>
    <t>Indicador
Año 1</t>
  </si>
  <si>
    <t>Indicador
Año 2</t>
  </si>
  <si>
    <t>Indicador
Año 3</t>
  </si>
  <si>
    <t>Indicador
Año 4</t>
  </si>
  <si>
    <t>Responsable de la ejecución</t>
  </si>
  <si>
    <t>Relación entre acciones</t>
  </si>
  <si>
    <t>Forma de acumulación</t>
  </si>
  <si>
    <t>Flujo</t>
  </si>
  <si>
    <t>Reducción</t>
  </si>
  <si>
    <t>Acumulado</t>
  </si>
  <si>
    <t>% de avance metas anuales</t>
  </si>
  <si>
    <t>% de avance metas finales</t>
  </si>
  <si>
    <t xml:space="preserve">Avance </t>
  </si>
  <si>
    <t>SGR</t>
  </si>
  <si>
    <t>SGP</t>
  </si>
  <si>
    <t>Otros</t>
  </si>
  <si>
    <t>Reducción acumulada</t>
  </si>
  <si>
    <t>Política Pública:</t>
  </si>
  <si>
    <t>Ordenanza No:</t>
  </si>
  <si>
    <t>Fecha de adopción:</t>
  </si>
  <si>
    <t>Dependencia responsable:</t>
  </si>
  <si>
    <t>Mesa / Comité:</t>
  </si>
  <si>
    <t>Correo electrónico / Teléfono</t>
  </si>
  <si>
    <t>Nombre del Indicador</t>
  </si>
  <si>
    <t>Meta
Final</t>
  </si>
  <si>
    <t>1. PLAN DE ACCIÓN NIVEL ESTRÁTEGICO</t>
  </si>
  <si>
    <t>Importancia relativa de eje (%)</t>
  </si>
  <si>
    <t>Importancia relativa del lineamiento (%)</t>
  </si>
  <si>
    <t>Importancia relativa del objetivo Específico (%)</t>
  </si>
  <si>
    <t>% de avance anual</t>
  </si>
  <si>
    <t>Recursos asignados para las acciones y sus fuentes</t>
  </si>
  <si>
    <t>Costo de las acciones</t>
  </si>
  <si>
    <t>% de cumplimiento de los lineamientos con respecto a metas anuales</t>
  </si>
  <si>
    <t>% de cumplimiento de los ejes con respecto a metas anuales</t>
  </si>
  <si>
    <t>Propios</t>
  </si>
  <si>
    <t>Meta 
Año 5</t>
  </si>
  <si>
    <t>Meta 
Año 6</t>
  </si>
  <si>
    <t>Meta 
Año 7</t>
  </si>
  <si>
    <t>Meta 
Año 8</t>
  </si>
  <si>
    <t>Meta 
Año 9</t>
  </si>
  <si>
    <t>Meta 
Año 10</t>
  </si>
  <si>
    <t>Meta 
Año (n)</t>
  </si>
  <si>
    <t>Corte No. 10
MM/AAAA</t>
  </si>
  <si>
    <t>Corte No. 11
MM/AAAA</t>
  </si>
  <si>
    <t>Indicador
Año 5</t>
  </si>
  <si>
    <t>% de avance
Año 5</t>
  </si>
  <si>
    <t>Corte No. 12
MM/AAAA</t>
  </si>
  <si>
    <t>Corte No. 13
MM/AAAA</t>
  </si>
  <si>
    <t>Corte No. 14
MM/AAAA</t>
  </si>
  <si>
    <t>Corte No. 15
MM/AAAA</t>
  </si>
  <si>
    <t>Corte No. 16
MM/AAAA</t>
  </si>
  <si>
    <t>Corte No. 17
MM/AAAA</t>
  </si>
  <si>
    <t>Corte No. 18
MM/AAAA</t>
  </si>
  <si>
    <t>Corte No. 19
MM/AAAA</t>
  </si>
  <si>
    <t>Corte No. 20
MM/AAAA</t>
  </si>
  <si>
    <t>Corte No. (N)
MM/AAAA</t>
  </si>
  <si>
    <t>Indicador
Año 6</t>
  </si>
  <si>
    <t>% de avance
Año 6</t>
  </si>
  <si>
    <t>Indicador
Año 7</t>
  </si>
  <si>
    <t>% de avance
Año 7</t>
  </si>
  <si>
    <t>Indicador
Año 8</t>
  </si>
  <si>
    <t>% de avance
Año 8</t>
  </si>
  <si>
    <t>Indicador
Año 9</t>
  </si>
  <si>
    <t>% de avance
Año 9</t>
  </si>
  <si>
    <t>Corte No. 3
MM/AAAA</t>
  </si>
  <si>
    <t>Indicador
Año 10</t>
  </si>
  <si>
    <t>% de avance
Año 10</t>
  </si>
  <si>
    <t>Indicador
Año (N)</t>
  </si>
  <si>
    <t>% de avance
Año (N)</t>
  </si>
  <si>
    <r>
      <rPr>
        <b/>
        <sz val="10"/>
        <rFont val="Arial"/>
        <family val="2"/>
      </rPr>
      <t>a. Objetivos específicos, Ejes, Lineamientos, Acciones y Otras Clasificaciones:</t>
    </r>
    <r>
      <rPr>
        <sz val="10"/>
        <rFont val="Arial"/>
        <family val="2"/>
      </rPr>
      <t xml:space="preserve"> Se deben escribir conforme a lo determinado en el documento técnico y ordenanza de cada Política Pública.
Defina la ponderación de cada objetivo, Eje, Acción, y Otro, de acuerdo a su nivel de importancia en el cumplimiento del objetivo general de la política. Tenga en cuenta que la ponderación debe ser expresada en términos porcentuales y la suma de las</t>
    </r>
    <r>
      <rPr>
        <sz val="10"/>
        <color rgb="FFC00000"/>
        <rFont val="Arial"/>
        <family val="2"/>
      </rPr>
      <t xml:space="preserve"> </t>
    </r>
    <r>
      <rPr>
        <b/>
        <sz val="10"/>
        <color rgb="FFC00000"/>
        <rFont val="Arial"/>
        <family val="2"/>
      </rPr>
      <t>ponderaciones debe ser igual a 100%</t>
    </r>
    <r>
      <rPr>
        <sz val="10"/>
        <rFont val="Arial"/>
        <family val="2"/>
      </rPr>
      <t>.</t>
    </r>
  </si>
  <si>
    <t>Fuente: Instrumento Adaptado de: "Plan de Acción y Seguimiento" para documentos CONPES" Propuesto por el DNP.</t>
  </si>
  <si>
    <t>% de cumplimiento de los objetivos con respecto a metas anuales</t>
  </si>
  <si>
    <t>2. SEGUIMIENTO ESTRATÉGICO A LA EJECUCIÓN DE LAS ACCIONES</t>
  </si>
  <si>
    <t>Avance Acumulado con corte a la Vigencia Anterior</t>
  </si>
  <si>
    <t>Avance acumulado metas anuales</t>
  </si>
  <si>
    <t>CODIGO:</t>
  </si>
  <si>
    <t>VERSION:</t>
  </si>
  <si>
    <t>F-PE-31</t>
  </si>
  <si>
    <t>COMPONENTE 2</t>
  </si>
  <si>
    <t>MATRIZ DE PLAN DE ACCIÓN Y SEGUIMIENTO A LAS POLÍTICAS PÚBLICAS</t>
  </si>
  <si>
    <t>Stock</t>
  </si>
  <si>
    <t>CON
REPORTE
FÍSICO</t>
  </si>
  <si>
    <t>% DE 
REPORTE
FÍSICO</t>
  </si>
  <si>
    <t>CON
REPORTE
FÍNANCIE</t>
  </si>
  <si>
    <t>% DE 
REPORTE
FÍNANCIE</t>
  </si>
  <si>
    <t>TOTAL INDICADORES</t>
  </si>
  <si>
    <t>MATRIZ DE PLAN ACCIÓN Y SEGUIMIENTO A LAS POLÍTICAS PÚBLICAS</t>
  </si>
  <si>
    <t>Seguimiento al avance de los indicadores de Resutado y de Impacto definidos</t>
  </si>
  <si>
    <t>Indicador de resultado / impacto</t>
  </si>
  <si>
    <t>Avance Programado Vigencia</t>
  </si>
  <si>
    <t>Porcentaje de Avance
Corte Nº1</t>
  </si>
  <si>
    <t>Porcentaje de Avance
Corte Nº2</t>
  </si>
  <si>
    <t>Porcentaje de Ejecución
Corte Nº1</t>
  </si>
  <si>
    <t>Porcentaje de Ejecución
Corte Nº2</t>
  </si>
  <si>
    <r>
      <t xml:space="preserve">AVANCES META FÍSICA A NIVEL DE </t>
    </r>
    <r>
      <rPr>
        <b/>
        <u/>
        <sz val="12"/>
        <rFont val="Arial Narrow"/>
        <family val="2"/>
      </rPr>
      <t>Ejes / Dimensiones / Temática / Campos / Estrategias</t>
    </r>
  </si>
  <si>
    <t>Eje "N"</t>
  </si>
  <si>
    <t>Av mínimo
corte Nº1</t>
  </si>
  <si>
    <t>Av mínimo
corte Nº2</t>
  </si>
  <si>
    <r>
      <t xml:space="preserve">AVANCE FINANCIERO A NIVEL DE </t>
    </r>
    <r>
      <rPr>
        <b/>
        <u/>
        <sz val="12"/>
        <rFont val="Arial Narrow"/>
        <family val="2"/>
      </rPr>
      <t>Ejes / Dimensiones / Temática / Campos / Estrategias</t>
    </r>
  </si>
  <si>
    <r>
      <t xml:space="preserve">AVANCES META FÍSICA A NIVEL DE </t>
    </r>
    <r>
      <rPr>
        <b/>
        <u/>
        <sz val="12"/>
        <rFont val="Arial Narrow"/>
        <family val="2"/>
      </rPr>
      <t>Lineamientos / Estrategias / Líneas de acción / Líneas Estratégicas / Subtemas</t>
    </r>
  </si>
  <si>
    <r>
      <t xml:space="preserve">AVANCES META FINANCIERA A NIVEL DE </t>
    </r>
    <r>
      <rPr>
        <b/>
        <u/>
        <sz val="12"/>
        <rFont val="Arial Narrow"/>
        <family val="2"/>
      </rPr>
      <t>Lineamientos / Estrategias / Líneas de acción / Líneas Estratégicas / Subtemas</t>
    </r>
  </si>
  <si>
    <t>INDICADORES
A CARGO</t>
  </si>
  <si>
    <t>ENTIDAD / DEPENDENCIA</t>
  </si>
  <si>
    <t>CORTE 2</t>
  </si>
  <si>
    <t>CORTE 1</t>
  </si>
  <si>
    <t>Instrucciones para el diligenciamiento de la Matriz de Plan de Acción y Seguimiento a las Políticas Públicas</t>
  </si>
  <si>
    <t>Fecha de actualización:</t>
  </si>
  <si>
    <t>CÓDIGO:</t>
  </si>
  <si>
    <t>VERSIÓN:</t>
  </si>
  <si>
    <t>INFORMES</t>
  </si>
  <si>
    <t>MATRIZ DE PLAN DE ACCIÓN Y SEGUIMIENTO A LAS POLÍTICAS PÚBLIC</t>
  </si>
  <si>
    <r>
      <t xml:space="preserve">AVANCES META FÍSICA A NIVEL DE </t>
    </r>
    <r>
      <rPr>
        <b/>
        <u/>
        <sz val="12"/>
        <rFont val="Arial Narrow"/>
        <family val="2"/>
      </rPr>
      <t>Objetivos Específicos / Objetivos Estratégicos</t>
    </r>
  </si>
  <si>
    <r>
      <t xml:space="preserve">AVANCE FINANCIERO A NIVEL DE </t>
    </r>
    <r>
      <rPr>
        <b/>
        <u/>
        <sz val="12"/>
        <rFont val="Arial Narrow"/>
        <family val="2"/>
      </rPr>
      <t>Objetivos Específicos / Objetivos Estratégicos</t>
    </r>
  </si>
  <si>
    <t>COMPONENTE 1</t>
  </si>
  <si>
    <t>Dependencia/Gerencia/Dirección/Subdirección/Otro</t>
  </si>
  <si>
    <t>Fórmula de cálculo / Metodología de Cálculo</t>
  </si>
  <si>
    <t>Fuentes</t>
  </si>
  <si>
    <r>
      <t xml:space="preserve">Diligencie el plan de acción y seguimiento comenzando por los datos básicos tales como:
a. Política Pública.
b. Ordenanza Nº -  Fecha de Adopción.
c. Fecha de actualización.
d. Dependencia Responsable (Líder de la Política Pública)
e. Mesa o Comité (A través del cual se hace seguimiento) - Si Aplica.
f. Objetivo general.
Los campos "Ordenanza Nº" y "Fecha de adopción" se diligenciarán conforme se haya aprobado por la Asamblea. La "Fecha de actualización" se debe actualizar cada vez que se entregue una versión del Plan de Acción y Seguimiento (PAS) al Grupo de Políticas Públicas de la Gerencia de Información y Estudios Económicos del Departamento Administrativo de Planeación Departamental.
La fecha de aprobación y la fecha de actualización deben seguir este formato: </t>
    </r>
    <r>
      <rPr>
        <b/>
        <sz val="10"/>
        <color rgb="FFC00000"/>
        <rFont val="Arial"/>
        <family val="2"/>
      </rPr>
      <t>DD/MM/AAAA</t>
    </r>
    <r>
      <rPr>
        <b/>
        <sz val="10"/>
        <color rgb="FFFF0000"/>
        <rFont val="Arial"/>
        <family val="2"/>
      </rPr>
      <t>.</t>
    </r>
    <r>
      <rPr>
        <sz val="10"/>
        <rFont val="Arial"/>
        <family val="2"/>
      </rPr>
      <t xml:space="preserve">
 </t>
    </r>
  </si>
  <si>
    <r>
      <rPr>
        <b/>
        <sz val="10"/>
        <rFont val="Arial"/>
        <family val="2"/>
      </rPr>
      <t>b. Relaciones entre acciones:</t>
    </r>
    <r>
      <rPr>
        <sz val="10"/>
        <rFont val="Arial"/>
        <family val="2"/>
      </rPr>
      <t xml:space="preserve"> Indique si la acción formulada depende de la ejecución de otra acción. En caso de que no exista relación escriba la palabra No, en caso contrario indique el número de la acción o las acciones que estén relacionadas con la acción después de la palabra Sí (ejemplo: Sí, 2.3).</t>
    </r>
  </si>
  <si>
    <r>
      <rPr>
        <b/>
        <sz val="10"/>
        <rFont val="Arial"/>
        <family val="2"/>
      </rPr>
      <t>c. Responsables de la ejecución:</t>
    </r>
    <r>
      <rPr>
        <sz val="10"/>
        <rFont val="Arial"/>
        <family val="2"/>
      </rPr>
      <t xml:space="preserve"> Se debe escribir el nombre de las entidades y las dependencias/grupos responsables de ejecutar las acciones. Para ello, escriba nombres completos y evite el uso de siglas. Las dependencias de una misma entidad deben ser separadas por un coma "," (ejemplo: Gerencia de Información y Estudios Económicos, Gerencia de Desarrollo Terrirorial)
La información de contacto corresponde a la persona responsable de reportar la ejecución de la acción. Los nombres deben ir acompañados por los correos electrónicos.</t>
    </r>
  </si>
  <si>
    <r>
      <rPr>
        <b/>
        <sz val="10"/>
        <rFont val="Arial"/>
        <family val="2"/>
      </rPr>
      <t>d. Tiempo de ejecución:</t>
    </r>
    <r>
      <rPr>
        <sz val="10"/>
        <rFont val="Arial"/>
        <family val="2"/>
      </rPr>
      <t xml:space="preserve"> Escriba las fechas de inicio y finalización de las acciones. El tiempo de ejecución debe seguir el formato: </t>
    </r>
    <r>
      <rPr>
        <b/>
        <sz val="10"/>
        <color rgb="FFC00000"/>
        <rFont val="Arial"/>
        <family val="2"/>
      </rPr>
      <t xml:space="preserve">DD/MM/AAAA. </t>
    </r>
    <r>
      <rPr>
        <sz val="10"/>
        <rFont val="Arial"/>
        <family val="2"/>
      </rPr>
      <t xml:space="preserve">Recuerde que una fecha no es un año ni un trimestre. </t>
    </r>
  </si>
  <si>
    <r>
      <rPr>
        <b/>
        <sz val="10"/>
        <rFont val="Arial"/>
        <family val="2"/>
      </rPr>
      <t>e. Indicadores de cumplimiento</t>
    </r>
    <r>
      <rPr>
        <sz val="10"/>
        <rFont val="Arial"/>
        <family val="2"/>
      </rPr>
      <t xml:space="preserve">: Para esta sección tenga en cuenta los siguientes pasos:
- Seleccione el tipo de indicador de acuerdo a la lista desplegable que aparece en la columna denominada "Tipo". 
- Indique el nombre del indicador que permite hacer seguimiento a la acción. Se aconseja que en el indicador se añada el verbo en participio de la acción (ejemplo: casas construidas, capacitaciones realizadas). Cuando la meta sea cumplir con un elemento (un documento elaborado, un libro publicado, un diagnóstico realizado...), se recomienda que el indicador se formule como "Porcentaje de avance" (ejemplo: Porcentaje de avance de la elaboración y publicación del libro sobre la historia del municipio de Mapiripán.). Evite escribir símbolos como "%", escriba las palabras completas (porcentaje).
- Indique la fórmula de cálculo del indicador. </t>
    </r>
    <r>
      <rPr>
        <b/>
        <sz val="10"/>
        <rFont val="Arial"/>
        <family val="2"/>
      </rPr>
      <t xml:space="preserve">Recuerde que debe haber perfecta coherencia entre el indicador, la fórmula de cálculo y las unidades de las metas. </t>
    </r>
    <r>
      <rPr>
        <sz val="10"/>
        <rFont val="Arial"/>
        <family val="2"/>
      </rPr>
      <t xml:space="preserve">
Cuando la meta sea cumplir con un elemento se recomienda que la fórmula de cálculo se escriba como la sumatoria del porcentaje de avance según los hitos propuestos. Ejemplo: 
Sumatoria del porcentaje de avance de la elaboración y publicación del libro
Hito 1. Elaboración de 3 de 6 capítulos del libro=10%
Hito 2. Elaboración de 6 de 6 capítulos del libro=50%
Hito 3. Aprobación de la versión final del libro=35%
Hito 4. Publicación del libro en librerías=5%)
</t>
    </r>
    <r>
      <rPr>
        <b/>
        <sz val="10"/>
        <rFont val="Arial"/>
        <family val="2"/>
      </rPr>
      <t>La sumatoria de todos los hitos debe ser igual al 100%</t>
    </r>
    <r>
      <rPr>
        <sz val="10"/>
        <rFont val="Arial"/>
        <family val="2"/>
      </rPr>
      <t xml:space="preserve">
- Indique la forma de acumulación entre stok, flujo, acumulado, reducción y reducción acumulada. El indicador será de flujo si busca medir los logros en aquellas actividades que se repiten en el tiempo de duración de la acción sin que los resultados de un año afecten los del año anterior. El indicador será Stok si busca mantener un resultado obtenido de manera constante. El indicador será acumulado si busca medir el resultado obtenido en un año determinado, incluyendo el resultado de años anteriores. El indicador será de reducción si busca medir los esfuerzos por disminuir un valor que se tiene a un año determinado. El indicador será de reducción acumulada si busca disminuir un valor que se tiene a un año determinado incluyendo el resultado de años anteriores.</t>
    </r>
    <r>
      <rPr>
        <sz val="10"/>
        <color theme="9"/>
        <rFont val="Arial"/>
        <family val="2"/>
      </rPr>
      <t xml:space="preserve">
</t>
    </r>
    <r>
      <rPr>
        <sz val="10"/>
        <rFont val="Arial"/>
        <family val="2"/>
      </rPr>
      <t xml:space="preserve">
- Indique el valor y el año de la línea base de los indicadores que cuenten con dicha información. El valor de la línea base debe estar expresado en la misma unidad de la meta y ser congruente con el nombre del indicador y su respectiva fórmula de cálculo. 
- Indique las metas anuales del indicador -de acuerdo a su periodo de ejecución- solo en términos numéricos (porcentajes o valores absolutos); no escriba palabras. Registre las metas de forma acumulada cuando haya lugar. </t>
    </r>
    <r>
      <rPr>
        <sz val="10"/>
        <color rgb="FFFF0000"/>
        <rFont val="Arial"/>
        <family val="2"/>
      </rPr>
      <t>En los casos en los que el indicador cuente con línea de base en valores absolutos, por favor adicione este valor a las metas definidas.</t>
    </r>
    <r>
      <rPr>
        <sz val="10"/>
        <rFont val="Arial"/>
        <family val="2"/>
      </rPr>
      <t xml:space="preserve">
- </t>
    </r>
    <r>
      <rPr>
        <b/>
        <sz val="10"/>
        <color rgb="FFC00000"/>
        <rFont val="Arial"/>
        <family val="2"/>
      </rPr>
      <t>No formule varios indicadores para una sola acción</t>
    </r>
    <r>
      <rPr>
        <sz val="10"/>
        <rFont val="Arial"/>
        <family val="2"/>
      </rPr>
      <t>. Cada acción debe tener asociado un indicador de seguimiento, evite agrupaciones de indicadores.</t>
    </r>
  </si>
  <si>
    <r>
      <rPr>
        <b/>
        <sz val="10"/>
        <rFont val="Arial"/>
        <family val="2"/>
      </rPr>
      <t>f. Costo de las acciones</t>
    </r>
    <r>
      <rPr>
        <sz val="10"/>
        <rFont val="Arial"/>
        <family val="2"/>
      </rPr>
      <t>: Indique el costo de las acciones, es decir los recursos necesarios para implementar la acción. Totalice los costos por acción y por vigencia. No se deben diligenciar celdas con valores cero. En los casos en los que no pueda determinar los costos, deje la celda vacía.</t>
    </r>
  </si>
  <si>
    <r>
      <rPr>
        <b/>
        <sz val="10"/>
        <rFont val="Arial"/>
        <family val="2"/>
      </rPr>
      <t>g. Recursos asignados para las acciones:</t>
    </r>
    <r>
      <rPr>
        <sz val="10"/>
        <rFont val="Arial"/>
        <family val="2"/>
      </rPr>
      <t xml:space="preserve"> Indique los recursos asignados y sus fuentes para cada vigencia. Puede haber distintos recursos y fuentes para una misma acción. Totalice los recursos por acción y por vigencia. En los casos en los que no pueda determinar los costos, deje la celda vacía, pero por favor especifique con claridad su fuente. Los recursos deben estar en pesos del año de la aprobación del documento.</t>
    </r>
  </si>
  <si>
    <r>
      <rPr>
        <b/>
        <sz val="10"/>
        <rFont val="Arial"/>
        <family val="2"/>
      </rPr>
      <t>h. Diferencia ente el total de recursos asignados a las acciones y el costo total de las acciones:</t>
    </r>
    <r>
      <rPr>
        <sz val="10"/>
        <rFont val="Arial"/>
        <family val="2"/>
      </rPr>
      <t xml:space="preserve"> Si bien existe una fórmula predeterminada, favor verifique se haya calculado la diferencia entre el total de los recursos asignados para el cumplimiento de las acciones y el costo total de las mismas por vigencia con el fin de identificar si la política está financiada o desfinanciada. </t>
    </r>
  </si>
  <si>
    <r>
      <rPr>
        <b/>
        <sz val="10"/>
        <rFont val="Arial"/>
        <family val="2"/>
      </rPr>
      <t>a. Avance acumulado del indicador de la acción:</t>
    </r>
    <r>
      <rPr>
        <sz val="10"/>
        <rFont val="Arial"/>
        <family val="2"/>
      </rPr>
      <t xml:space="preserve">
- El avance acumulado del indicador de la acción debe estar expresado en las unidades en las cuales fue formulado el indicador correspondiente, en términos porcentuales o valores absolutos. 
- El porcentaje de avance acumulado del indicador de la acción, se calcula con la siguiente fórmula: 
</t>
    </r>
    <r>
      <rPr>
        <b/>
        <sz val="10"/>
        <color rgb="FFC00000"/>
        <rFont val="Arial"/>
        <family val="2"/>
      </rPr>
      <t xml:space="preserve">Porcentaje de avance acumulado del indicador = (avance acumulado del indicador de la acción "N" en el corte "N" / meta del indicador de la acción "N" para el año del corte).
</t>
    </r>
    <r>
      <rPr>
        <sz val="10"/>
        <color rgb="FFC00000"/>
        <rFont val="Arial"/>
        <family val="2"/>
      </rPr>
      <t xml:space="preserve">
</t>
    </r>
    <r>
      <rPr>
        <sz val="10"/>
        <rFont val="Arial"/>
        <family val="2"/>
      </rPr>
      <t xml:space="preserve">Tenga en cuenta que el avance acumulado del indicador se calcula con respecto a cada una de las metas anuales (acumuladas) establecidas.
</t>
    </r>
    <r>
      <rPr>
        <b/>
        <sz val="10"/>
        <color rgb="FFC00000"/>
        <rFont val="Arial"/>
        <family val="2"/>
      </rPr>
      <t xml:space="preserve">
</t>
    </r>
    <r>
      <rPr>
        <sz val="10"/>
        <rFont val="Arial"/>
        <family val="2"/>
      </rPr>
      <t>- Elimine o adicione columnas y filas conforme al número de objetivos, ejes, lineamientos, acciones y cortes de seguimiento. Asegúrese de aplicar y copiar correctamente las fórmulas de cálculo descritas.</t>
    </r>
  </si>
  <si>
    <r>
      <rPr>
        <b/>
        <sz val="10"/>
        <rFont val="Arial"/>
        <family val="2"/>
      </rPr>
      <t>b. Avance acumulado financiero de la acción:</t>
    </r>
    <r>
      <rPr>
        <sz val="10"/>
        <rFont val="Arial"/>
        <family val="2"/>
      </rPr>
      <t xml:space="preserve">
- El avance acumulado financiero de la acción debe estar expresado en pesos.
- El porcentaje de avance financiero de la acción se calcula con la siguiente fórmula:
</t>
    </r>
    <r>
      <rPr>
        <b/>
        <sz val="10"/>
        <color rgb="FFC00000"/>
        <rFont val="Arial"/>
        <family val="2"/>
      </rPr>
      <t xml:space="preserve">
Porcentaje de avance financiero de la acción "N"= (avance acumulado financiero de la acción "N" en el corte "N" / total recursos asignados para la acción "N" en el año del corte).</t>
    </r>
    <r>
      <rPr>
        <sz val="10"/>
        <rFont val="Arial"/>
        <family val="2"/>
      </rPr>
      <t xml:space="preserve">
</t>
    </r>
    <r>
      <rPr>
        <b/>
        <sz val="10"/>
        <color theme="8"/>
        <rFont val="Arial"/>
        <family val="2"/>
      </rPr>
      <t xml:space="preserve">Si la acción "N" comenzó en el año 1 y termina en el año 3, el porcentaje de avance financiero para los cortes del año 2 tendrá como denominador la suma de los recursos asignados para la acción "N" en los años 1 y 2. </t>
    </r>
    <r>
      <rPr>
        <sz val="10"/>
        <color theme="8"/>
        <rFont val="Arial"/>
        <family val="2"/>
      </rPr>
      <t xml:space="preserve">
</t>
    </r>
    <r>
      <rPr>
        <sz val="10"/>
        <rFont val="Arial"/>
        <family val="2"/>
      </rPr>
      <t xml:space="preserve">
- Elimine y/o adiciones columnas y filas conforme al número de objetivos, ejes, lineamientos, acciones y cortes. Asegúrese de aplicar y copiar correctamente las fórmulas de cálculo descritas.
</t>
    </r>
  </si>
  <si>
    <r>
      <rPr>
        <b/>
        <sz val="10"/>
        <rFont val="Arial"/>
        <family val="2"/>
      </rPr>
      <t xml:space="preserve">c. Porcentaje de cumplimiento acumulado de los Líneamientos / Estrategias / Líneas de acción / Líneas Estratégicas / Subtemas:
</t>
    </r>
    <r>
      <rPr>
        <sz val="10"/>
        <rFont val="Arial"/>
        <family val="2"/>
      </rPr>
      <t xml:space="preserve">
- El avance del cumplimiento de los Líneamientos / Estrategias / Líneas de acción / Líneas Estratégicas / Subtemas de la Política Pública tiene la siguiente fórmula: 
</t>
    </r>
    <r>
      <rPr>
        <b/>
        <sz val="10"/>
        <color rgb="FFC00000"/>
        <rFont val="Arial"/>
        <family val="2"/>
      </rPr>
      <t>Porcentaje de avance de cumplimiento de las metas anuales de la acción * (la importancia relativa de la acción / la importacia relativa del Lineamiento)</t>
    </r>
    <r>
      <rPr>
        <b/>
        <sz val="10"/>
        <color theme="9"/>
        <rFont val="Arial"/>
        <family val="2"/>
      </rPr>
      <t xml:space="preserve">
</t>
    </r>
    <r>
      <rPr>
        <b/>
        <sz val="10"/>
        <color rgb="FFC00000"/>
        <rFont val="Arial"/>
        <family val="2"/>
      </rPr>
      <t xml:space="preserve">
</t>
    </r>
    <r>
      <rPr>
        <sz val="10"/>
        <rFont val="Arial"/>
        <family val="2"/>
      </rPr>
      <t xml:space="preserve">- Asegúrese de aplicar la fórmula correctamente, incluyendo los valores de los porcentajes de avance y de las ponderaciones de las acciones que componen cada objetivo, eje, lineamiento u otros.
- Actualice el cálculo de la fórmula conforme al : 
i) Número de acciones de cada objetivo (adición de filas);
ii) Corte evaluado de seguimiento, ya que la fórmula está indicando el avance del lineamiento 1 del eje 1 del objetivo 1 para el corte No.1. Es decir, que a medida que se reporta la información de los cortes de seguimiento establecidos en la Política Pública, la fórmula debe actualizarse con los porcentajes de avance acumulado de las acciones correspondientes al corte que se esté analizando.
</t>
    </r>
    <r>
      <rPr>
        <b/>
        <sz val="10"/>
        <color theme="1"/>
        <rFont val="Arial"/>
        <family val="2"/>
      </rPr>
      <t xml:space="preserve">d. Porcentaje de cumplimiento acumulado de los Ejes / Dimensiones / Temáticas / Campos / Estrategias:
</t>
    </r>
    <r>
      <rPr>
        <b/>
        <sz val="10"/>
        <color rgb="FFC00000"/>
        <rFont val="Arial"/>
        <family val="2"/>
      </rPr>
      <t xml:space="preserve">
Porcentaje de avance de cumplimiento de las metas anuales de la acción * (la importancia relativa de la acción / la importacia relativa del lineamieto)* (la importancia relativa del lineamiento  / la importacia relativa del eje)
</t>
    </r>
    <r>
      <rPr>
        <sz val="10"/>
        <rFont val="Arial"/>
        <family val="2"/>
      </rPr>
      <t xml:space="preserve"> 
</t>
    </r>
    <r>
      <rPr>
        <b/>
        <sz val="10"/>
        <rFont val="Arial"/>
        <family val="2"/>
      </rPr>
      <t>e. Porcentaje de cumplimiento acumulado de los Objetivos Específicos / Objetivos Estratégicos:</t>
    </r>
    <r>
      <rPr>
        <sz val="10"/>
        <rFont val="Arial"/>
        <family val="2"/>
      </rPr>
      <t xml:space="preserve">
</t>
    </r>
    <r>
      <rPr>
        <b/>
        <sz val="10"/>
        <color rgb="FFC00000"/>
        <rFont val="Arial"/>
        <family val="2"/>
      </rPr>
      <t xml:space="preserve">Porcentaje de avance de cumplimiento de las metas anuales de la acción * la importancia relativa de la acción
</t>
    </r>
    <r>
      <rPr>
        <sz val="10"/>
        <rFont val="Arial"/>
        <family val="2"/>
      </rPr>
      <t xml:space="preserve"> 
- El avance del cumplimiento del objetivo general de la Politica Pública, corresponde a la sumatoria de los porcentajes de avance del cumplimiento acumulado de los objetivos.</t>
    </r>
  </si>
  <si>
    <t>1. No modifique el formato del Matriz de Plan de acción y seguimiento a las políticas públicas en cuanto a: tipo de letra, nombres de las columnas y de las filas, bordes, colores de las celdas, formatos de las columnas correspondientes nombradas "% de avance".</t>
  </si>
  <si>
    <t>3. Asegúrese de aplicar y copiar las fórmulas de cálculo para las filas y columnas que tienen fórmulas.</t>
  </si>
  <si>
    <t>MACROCOMPONENTE ESTRATÉGICO 
Objetivos Específicos / Objetivos Estratégicos</t>
  </si>
  <si>
    <t>MESOCOMPONENTE ESTRATÉGIO
Ejes / Dimensiones / Temáticas / Campos / Estrategias</t>
  </si>
  <si>
    <t>MICROCOMPONENTE ESTRATÉGICO
Líneamientos / Estrategias / Líneas de acción / Líneas Estratégicas / Subtemas</t>
  </si>
  <si>
    <t>NANOCOMPONENTE ESTRATÉGICO
Acciones Estratégicas</t>
  </si>
  <si>
    <t xml:space="preserve">Garantizar el ejercicio y el restablecimiento de los derechos de las mujeres del Meta, mediante la generación de procesos incluyentes de cambio a nivel político, cultural, social, económico e institucional, tanto en lo público como en lo privado. A partir del reconocimiento de las diferencias étnicas (Indígenas, Afrodescendientes), sociales, territoriales, edad, por orientación sexual e identidad de género, en condición de discapacidad, víctimas del conflicto, desarrollando condiciones sociales, culturales, institucionales y presupuestales que contribuyan en la construcción de paz, a superar las inequidades, disminuir las desigualdades y practicas sociales de discriminación y exclusión por razón de género. </t>
  </si>
  <si>
    <t>No</t>
  </si>
  <si>
    <t>1.1</t>
  </si>
  <si>
    <t>1.2</t>
  </si>
  <si>
    <t>1.3</t>
  </si>
  <si>
    <t>1.4</t>
  </si>
  <si>
    <t>1.5</t>
  </si>
  <si>
    <t>SECRETARÍA DE LA MUJER, LA FAMILIA Y LA EQUIDAD DE GÉNERO</t>
  </si>
  <si>
    <t>1.6</t>
  </si>
  <si>
    <t>1.7</t>
  </si>
  <si>
    <t>1.8</t>
  </si>
  <si>
    <t>1.9</t>
  </si>
  <si>
    <t>1.10</t>
  </si>
  <si>
    <t>1.11</t>
  </si>
  <si>
    <t>1.12</t>
  </si>
  <si>
    <t>1.13</t>
  </si>
  <si>
    <t>1.14</t>
  </si>
  <si>
    <t>1.15</t>
  </si>
  <si>
    <t>1.16</t>
  </si>
  <si>
    <t>1.17</t>
  </si>
  <si>
    <t>1.18</t>
  </si>
  <si>
    <t>1.19</t>
  </si>
  <si>
    <t>1.20</t>
  </si>
  <si>
    <t>1.21</t>
  </si>
  <si>
    <t>Sí, 1.39</t>
  </si>
  <si>
    <t>Sí, 1.30</t>
  </si>
  <si>
    <t>Sí, 1.42</t>
  </si>
  <si>
    <t>Sí, 1.23</t>
  </si>
  <si>
    <t>Sí, 1.43</t>
  </si>
  <si>
    <t>Sí, 1.24</t>
  </si>
  <si>
    <t>SECRETARÍA DE AGRICULTURA Y DESARROLLO RURAL</t>
  </si>
  <si>
    <t>1.22</t>
  </si>
  <si>
    <t>AGENCIA PÚBLICA DE EMPLEO DEL SENA</t>
  </si>
  <si>
    <t>YADIRA URREA BAUTISTA</t>
  </si>
  <si>
    <t>yurrea@sena.edu.co</t>
  </si>
  <si>
    <t>1.23</t>
  </si>
  <si>
    <t>1.24</t>
  </si>
  <si>
    <t>1.25</t>
  </si>
  <si>
    <t>1.26</t>
  </si>
  <si>
    <t>1.27</t>
  </si>
  <si>
    <t>BANCO AGRARIO - COORDINACIÓN META</t>
  </si>
  <si>
    <t>RAQUEL ESCOBAR VILLALOBOS</t>
  </si>
  <si>
    <t>raquel.escobar@bancoagrario.gov.co</t>
  </si>
  <si>
    <t>1.28</t>
  </si>
  <si>
    <t>1.29</t>
  </si>
  <si>
    <t>1.30</t>
  </si>
  <si>
    <t>1.31</t>
  </si>
  <si>
    <t>1.32</t>
  </si>
  <si>
    <t>YADIRA URREA BAUTISTA
JENNY LORENA GUASCA LAVERDE
MARIA RUBIELA ÁVILA REY</t>
  </si>
  <si>
    <t>yurrea@sena.edu.co
gestiondeempleo@cofrem.com.co
meta@limpalcolombia.org</t>
  </si>
  <si>
    <t>1.52</t>
  </si>
  <si>
    <t>1.49</t>
  </si>
  <si>
    <t>1.33</t>
  </si>
  <si>
    <t>1.34</t>
  </si>
  <si>
    <t>1.35</t>
  </si>
  <si>
    <t>1.36</t>
  </si>
  <si>
    <t>1.37</t>
  </si>
  <si>
    <t>1.38</t>
  </si>
  <si>
    <t>1.39</t>
  </si>
  <si>
    <t>1.40</t>
  </si>
  <si>
    <t>1.41</t>
  </si>
  <si>
    <t>1.42</t>
  </si>
  <si>
    <t>1.43</t>
  </si>
  <si>
    <t>1.44</t>
  </si>
  <si>
    <t>1.45</t>
  </si>
  <si>
    <t>1.46</t>
  </si>
  <si>
    <t>1.47</t>
  </si>
  <si>
    <t>1.48</t>
  </si>
  <si>
    <t>1.50</t>
  </si>
  <si>
    <t>1.51</t>
  </si>
  <si>
    <t>1.53</t>
  </si>
  <si>
    <t>1.54</t>
  </si>
  <si>
    <t>1.55</t>
  </si>
  <si>
    <t>1.56</t>
  </si>
  <si>
    <t>1.57</t>
  </si>
  <si>
    <t>1.58</t>
  </si>
  <si>
    <t>1.59</t>
  </si>
  <si>
    <t>1.60</t>
  </si>
  <si>
    <t>1.61</t>
  </si>
  <si>
    <t>1.62</t>
  </si>
  <si>
    <t>1.63</t>
  </si>
  <si>
    <t>1.64</t>
  </si>
  <si>
    <t>1.65</t>
  </si>
  <si>
    <t>1.66</t>
  </si>
  <si>
    <t>1.67</t>
  </si>
  <si>
    <t>1.68</t>
  </si>
  <si>
    <t>1.69</t>
  </si>
  <si>
    <t>1.70</t>
  </si>
  <si>
    <t>1.71</t>
  </si>
  <si>
    <t>1.72</t>
  </si>
  <si>
    <t>1.73</t>
  </si>
  <si>
    <t>SECRETARÍA DE SALUD</t>
  </si>
  <si>
    <t>1.74</t>
  </si>
  <si>
    <t>1.75</t>
  </si>
  <si>
    <t>1.76</t>
  </si>
  <si>
    <t>1.77</t>
  </si>
  <si>
    <t>1.78</t>
  </si>
  <si>
    <t>1.79</t>
  </si>
  <si>
    <t>1.80</t>
  </si>
  <si>
    <t>1.81</t>
  </si>
  <si>
    <t>DIRECCIÓN ICBF REGIONAL META</t>
  </si>
  <si>
    <t>ROSARIO DEL PILAR RODRIGUEZ GARCIA</t>
  </si>
  <si>
    <t>rosario.rodriguezg@icbf.gov.co</t>
  </si>
  <si>
    <t>1.82</t>
  </si>
  <si>
    <t>1.83</t>
  </si>
  <si>
    <t>1.84</t>
  </si>
  <si>
    <t>1.85</t>
  </si>
  <si>
    <t>1.86</t>
  </si>
  <si>
    <t>1.87</t>
  </si>
  <si>
    <t>1.88</t>
  </si>
  <si>
    <t>1.89</t>
  </si>
  <si>
    <t>1.90</t>
  </si>
  <si>
    <t>1.91</t>
  </si>
  <si>
    <t>1.92</t>
  </si>
  <si>
    <t>1.93</t>
  </si>
  <si>
    <t>1.94</t>
  </si>
  <si>
    <t>1.95</t>
  </si>
  <si>
    <t>1.96</t>
  </si>
  <si>
    <t>1.97</t>
  </si>
  <si>
    <t>1.98</t>
  </si>
  <si>
    <t>1.99</t>
  </si>
  <si>
    <t>SECRETARÍA DE COMUNICACIONES</t>
  </si>
  <si>
    <t>MERUM</t>
  </si>
  <si>
    <t>PLATAFORMA EICOS</t>
  </si>
  <si>
    <t>SECRETARÍA DE EDUCACIÓN</t>
  </si>
  <si>
    <t>SECCIÓN DE ATENCIÓN A USUARIOS Y VÍCTIMAS</t>
  </si>
  <si>
    <t>DEPARTAMENTO DE POLÍCIA DEL META - DEMET</t>
  </si>
  <si>
    <t>DEPARTAMENTO DE POLICÍA DEL GUAVIARE - DEGUV</t>
  </si>
  <si>
    <t>POLICÍA METROPOLITANA DE VILLAVICENCIO - MEVIL</t>
  </si>
  <si>
    <t>CENTRO DE EMPLEO DE COFREM</t>
  </si>
  <si>
    <t>LIMPAL COLOMBIA</t>
  </si>
  <si>
    <t>SECRETARÍA SOCIAL</t>
  </si>
  <si>
    <t>COFREM</t>
  </si>
  <si>
    <t>SENA</t>
  </si>
  <si>
    <t>OBSERVATORIO DE MUJERES Y EQUIDAD DE GÉNERO</t>
  </si>
  <si>
    <t>SECRETARÍA DE TECNOLOGÍAS Y SISTEMAS DE  INFORMACIÓN</t>
  </si>
  <si>
    <t>SECRETARÍA DE GOBIERNO Y SEGURIDAD</t>
  </si>
  <si>
    <t>DIRECCIÓN MEDICINA LEGAL SECCIONAL META</t>
  </si>
  <si>
    <t>SECRETARÍA DE DERECHOS HUMANOS Y PAZ</t>
  </si>
  <si>
    <t>COMPETENCIAS LABORALES DEL CENRO DE INDUSTRIA Y SERVICIOS DEL META (CISM)</t>
  </si>
  <si>
    <t>FONDO PARA LA EDUCACIÓN SUPERIOR - FES</t>
  </si>
  <si>
    <t>INSTITUTO DE CULTURA DEL META</t>
  </si>
  <si>
    <t>INSTITUTO DE DEPORTE Y RECREACIÓN DEL META</t>
  </si>
  <si>
    <t>SECRETARÍA DE VIVIENDA</t>
  </si>
  <si>
    <t>DEPARTAMENTO ADMINISTRATIVO DE PLANEACIÓN DEPARTAMENTAL</t>
  </si>
  <si>
    <t>DIRECCIÓN PARA LA GESTIÓN DEL RIESGO DE DESASTRES</t>
  </si>
  <si>
    <t>SECRETARÍA DE MINAS Y ENERGÍA</t>
  </si>
  <si>
    <t>GLORIA MARIA CALDERÓN
CESAR PEREZ</t>
  </si>
  <si>
    <t>equidaddegenero1@meta.gov.co
cesar.perezl@ucc.edu.co</t>
  </si>
  <si>
    <t>LEIDY SÁNCHEZ LOAIZA
GLORIA MARIA CALDERÓN
CESAR PEREZ
MIRIAM MORENO</t>
  </si>
  <si>
    <t>GLORIA MARIA CALDERÓN
CESAR PEREZ
MIRIAM MORENO</t>
  </si>
  <si>
    <t>equidaddegenero@meta.gov.co
cesar.perezl@ucc.edu.co
mujereseicos@gmail.com</t>
  </si>
  <si>
    <t>equidaddegenero1@meta.gov.co
cesar.perezl@ucc.edu.co
mujereseicos@gmail.com</t>
  </si>
  <si>
    <t>GLORIA MARIA CALDERÓN</t>
  </si>
  <si>
    <t>YADIRA URREA BAUTISTA
GLORIA MARIA CALDERÓN</t>
  </si>
  <si>
    <t>GLORIA MARIA CALDERÓN
MIRIAM MORENO</t>
  </si>
  <si>
    <t>GLORIA MARIA CALDERÓN
CESAR AUGUSTO PEREZ LONDOÑO</t>
  </si>
  <si>
    <t>prensa@meta.gov.co
equidaddegenero1@meta.gov.co
cesar.perezl@ucc.edu.co
mujereseicos@gmail.com</t>
  </si>
  <si>
    <t>equidaddegenero1@meta.gov.co</t>
  </si>
  <si>
    <t>prensa@meta.gov.co
equidaddegenero1@meta.gov.co
olga.rubioh@fiscalia.gov.co</t>
  </si>
  <si>
    <t>yurrea@sena.edu.co
equidaddegenero1@meta.gov.co</t>
  </si>
  <si>
    <t>equidaddegenero1@meta.gov.co
mujereseicos@gmail.com</t>
  </si>
  <si>
    <t>GLORIA MARIA CALDERÓN
FRANCISNEY DÍAZ RODRÍGUEZ</t>
  </si>
  <si>
    <t>equidaddegenero1@meta.gov.co
educacion@meta.gov.co</t>
  </si>
  <si>
    <t>LEIDY SÁNCHEZ LOAIZA
GLORIA MARIA CALDERÓN
OLGA LUCIA RUBIO</t>
  </si>
  <si>
    <t>GLORIA MARIA CALDERÓN
JORGE OVIDIO CRUZ ÁLVAREZ</t>
  </si>
  <si>
    <t>JORGE OVIDIO CRUZ ÁLVAREZ</t>
  </si>
  <si>
    <t>JORGE OVIDIO CRUZ ÁLVAREZ
GLORIA MARIA CALDERÓN</t>
  </si>
  <si>
    <t>ROSARIO DEL PILAR RODRIGUEZ GARCIA
JORGE OVIDIO CRUZ ÁLVAREZ</t>
  </si>
  <si>
    <t>JORGE OVIDIO CRUZ ÁLVAREZ
GLORIA MARIA CALDERÓN
CESAR PEREZ</t>
  </si>
  <si>
    <t>equidaddegenero1@meta.gov.co
salud@meta.gov.co</t>
  </si>
  <si>
    <t>salud@meta.gov.co</t>
  </si>
  <si>
    <t>salud@meta.gov.co
equidaddegenero1@meta.gov.co</t>
  </si>
  <si>
    <t>rosario.rodriguezg@icbf.gov.co
salud@meta.gov.co</t>
  </si>
  <si>
    <t>salud@meta.gov.co
equidaddegenero1@meta.gov.co
cesar.perezl@ucc.edu.co</t>
  </si>
  <si>
    <t>salud@meta.gov.co
equidaddegenero1@meta.gov.co
paz@meta.gov.co</t>
  </si>
  <si>
    <t>demet.oac@policia.gov.co
deguv.oac@policia.gov.co
mevil.jefat-cad@policia.gov.co</t>
  </si>
  <si>
    <t>equidaddegenero1@meta.gov.co
olga.rubioh@fiscalia.gov.co
demet.oac@policia.gov.co
deguv.oac@policia.gov.co
mevil.jefat-cad@policia.gov.co
dsmeta@medicinalegal.gov.co
rosario.rodriguezg@icbf.gov.co
mujereseicos@gmail.com</t>
  </si>
  <si>
    <t>JEISON FREDDY SORA CRUZ
ALEXANDER OBANDO SÁNCHEZ
YENITH CAROLINA OSORIO</t>
  </si>
  <si>
    <t>GLORIA MARIA CALDERÓN
OLGA LUCIA RUBIO
JEISON FREDDY SORA CRUZ
ALEXANDER OBANDO SÁNCHEZ
YENITH CAROLINA OSORIO
ALEXANDER HERNÁNDEZ
ROSARIO DEL PILAR RODRIGUEZ GARCIA
MIRIAM MORENO</t>
  </si>
  <si>
    <t>EUGENIA RAMÍREZ GONZÁLEZ</t>
  </si>
  <si>
    <t>EUGENIA RAMÍREZ GONZÁLEZ
GLORIA MARIA CALDERÓN</t>
  </si>
  <si>
    <t>agriculturaydesarrollorural@meta.gov.co</t>
  </si>
  <si>
    <t>agriculturaydesarrollorural@meta.gov.co
equidaddegenero1@meta.gov.co</t>
  </si>
  <si>
    <t>DIANA MARCELA GIRALDO ÁVILA 
JENNY LORENA GUASCA LAVERDE
YADIRA URREA BAUTISTA</t>
  </si>
  <si>
    <t>social@meta.gov.co
gestiondeempleo@cofrem.com.co
yurrea@sena.edu.co</t>
  </si>
  <si>
    <t>equidaddegenero1@meta.gov.co
salud@meta.gov.co
social@meta.gov.co</t>
  </si>
  <si>
    <t>GLORIA MARIA CALDERÓN
JORGE OVIDIO CRUZ ÁLVAREZ
DIANA MARCELA GIRALDO ÁVILA</t>
  </si>
  <si>
    <t>GLORIA MARIA CALDERÓN
DIANA MARCELA GIRALDO ÁVILA</t>
  </si>
  <si>
    <t>equidaddegenero1@meta.gov.co
social@meta.gov.co</t>
  </si>
  <si>
    <t>GLORIA MARIA CALDERÓN
DIANA MARCELA GIRALDO ÁVILA
JOSÉ IGNACIO RAMÍREZ MORALES
LEIDY SÁNCHEZ LOAIZA
MIRIAM MORENO</t>
  </si>
  <si>
    <t>GLORIA MARIA CALDERÓN
JOSÉ IGNACIO RAMÍREZ MORALES</t>
  </si>
  <si>
    <t>equidaddegenero1@meta.gov.co
social@meta.gov.co 
secretariatic@meta.gov.co
prensa@meta.gov.co
mujereseicos@gmail.com</t>
  </si>
  <si>
    <t>equidaddegenero1@meta.gov.co
secretariatic@meta.gov.co</t>
  </si>
  <si>
    <t>GLORIA MARIA CALDERÓN
DIANA MARCELA GIRALDO ÁVILA</t>
  </si>
  <si>
    <t xml:space="preserve">equidaddegenero1@meta.gov.co
social@meta.gov.co </t>
  </si>
  <si>
    <t>equidaddegenero1@meta.gov.co
social@meta.gov.co 
gobierno@meta.gov.co</t>
  </si>
  <si>
    <t>salud@meta.gov.co
social@meta.gov.co 
gobierno@meta.gov.co</t>
  </si>
  <si>
    <t>GLORIA MARIA CALDERÓN
DIANA MARCELA GIRALDO ÁVILA
ANDREA CAROLINA LIZCANO NOGUERA</t>
  </si>
  <si>
    <t>JORGE OVIDIO CRUZ ÁLVAREZ
DIANA MARCELA GIRALDO ÁVILA
ANDREA CAROLINA LIZCANO NOGUERA</t>
  </si>
  <si>
    <t>JORGE OVIDIO CRUZ ÁLVAREZ
GLORIA MARIA CALDERÓN
INGRIHT ACOSTA CARVAJAL</t>
  </si>
  <si>
    <t>JORGE OVIDIO CRUZ ÁLVAREZ
GLORIA MARIA CALDERÓN
FRANCISNEY DÍAZ RODRÍGUEZ</t>
  </si>
  <si>
    <t>salud@meta.gov.co
equidaddegenero1@meta.gov.co
eduacion@meta.gov.co</t>
  </si>
  <si>
    <t>Meta
2024</t>
  </si>
  <si>
    <t>Meta
2025</t>
  </si>
  <si>
    <t>Meta
2026</t>
  </si>
  <si>
    <t>Meta
2027</t>
  </si>
  <si>
    <t>Meta
2028</t>
  </si>
  <si>
    <t>Meta
2029</t>
  </si>
  <si>
    <t>Meta
2030</t>
  </si>
  <si>
    <t>Meta
2031</t>
  </si>
  <si>
    <t>Meta
2032</t>
  </si>
  <si>
    <t>Meta
2033</t>
  </si>
  <si>
    <t>Meta
2034</t>
  </si>
  <si>
    <t>Meta
2035</t>
  </si>
  <si>
    <t>Costo
2024</t>
  </si>
  <si>
    <t>Costo
2025</t>
  </si>
  <si>
    <t>Costo
2026</t>
  </si>
  <si>
    <t>Costo
2027</t>
  </si>
  <si>
    <t>Costo
2028</t>
  </si>
  <si>
    <t>Costo
2029</t>
  </si>
  <si>
    <t>Costo
2030</t>
  </si>
  <si>
    <t>Costo
2031</t>
  </si>
  <si>
    <t>Costo
2032</t>
  </si>
  <si>
    <t>Costo
2033</t>
  </si>
  <si>
    <t>Costo
2034</t>
  </si>
  <si>
    <t>Costo
2035</t>
  </si>
  <si>
    <t>Corte No. 01:
6/2024</t>
  </si>
  <si>
    <t>Corte No. 02:
12/2024</t>
  </si>
  <si>
    <t>Avance corte Nº 1
6/2024</t>
  </si>
  <si>
    <t>Avance Corte Nº2
12/2024</t>
  </si>
  <si>
    <t>Programación financiera 
2024</t>
  </si>
  <si>
    <t>Ejecución financiera
Corte Nº 1 
6/2024</t>
  </si>
  <si>
    <t>Ejecución financiera 
Corte Nº 2
12/2024</t>
  </si>
  <si>
    <t>Programación financiera 
corte Nº 1 6/2024</t>
  </si>
  <si>
    <t>Ejecución financiera 
Corte Nº 1 6/2024</t>
  </si>
  <si>
    <t>Ejecución financiera 
Corte Nº 2 12/2024</t>
  </si>
  <si>
    <t>POLITICA PUBLICA PARA LA IGUALDAD DE GENERO DE LAS MUJERES DESDE UN ENFOQUE POBLACIONAL DIFERENCIAL DEL MUNICIPIO DE VILLAVICENCIO</t>
  </si>
  <si>
    <t>586 DE 2023</t>
  </si>
  <si>
    <t xml:space="preserve">Establecer condiciones que permitan el cierre de brechas de inequidad de genero en el municipio de villavicencio para garantizar el restablecimiento de los derechos economicos, sociales, culturales, de participacion y de salud de las mujeres , asi como la posiblidad de vivir una vida libre de violencias basadas en genero </t>
  </si>
  <si>
    <t>Objetivo 1: Desarrollar acciones que contribuyan a la elaboración de una línea base sobre acceso a la educación para mujeres urbanas y rurales</t>
  </si>
  <si>
    <t>Lineamiento 1: Implementado un repositorio estadístico municipal sobre educación con enfoque de género.  Información que sirve para la construcción de informes de gestión, planificación y para la investigación en educación con enfoque de género transversalizando el enfoque étnico y diferencial de otros sujetos de especial protección constitucional.</t>
  </si>
  <si>
    <t xml:space="preserve">1.1 Promover la sistematización de registros sobre educación con enfoque de género, transversalizando el enfoque étnico, de discapacidad y condición migratoria, en todos los niveles incluyendo la educación superior universitaria, técnica, tecnológica y educación para la empleabilidad y emprendimiento. </t>
  </si>
  <si>
    <t xml:space="preserve">SECRETARIA DE EDUCACION                                        UNIVERSIDADES PUBLICAS Y PRIVADAS </t>
  </si>
  <si>
    <t>SECRETARIA DE EDUCACION 
MERUM</t>
  </si>
  <si>
    <t>1.1.1 Línea base diseñada con los parametros técnicos establecidos de acceso a la educación con información actualizada y precisa teniendo en cuenta las comunas y corregimientos</t>
  </si>
  <si>
    <t xml:space="preserve">El diagnóstico contiene datos sobre matrícula y deserción universitaria, para el caso de la Unillanos el número de mujeres matriculadas en el 2023-1 fueron 3.470 de 6.824 personas que se presentaron en total, la tasa de deserción hasta el año 2021 de mujeres fue de: 2021-1 el 11.45% y en el 2021-2 7.46%. </t>
  </si>
  <si>
    <t>Lineamiento 2: Realizado un informe municipal discriminado por comunas y corregimientos del nivel de analfabetismo de mujeres. A partir del informe se pueden tomar acciones para cerrar las brechas en el analfabetismo absoluto y analfabetismo digital.</t>
  </si>
  <si>
    <t xml:space="preserve">Lineamiento 3: Se cuenta con informe de línea base sobre acceso a la educación para las mujeres con enfoque territorial, étnico, etario y de discapacidad. </t>
  </si>
  <si>
    <t xml:space="preserve">1.2 Desarrollar las acciones y estrategias para contar con un registro de la tasa de analfabetismo absoluto y analfabetismo digital con enfoque de género a nivel urbano y rural, con el objeto de implementar programas dirigidos a bajar la tasa de analfabetismode las mujeres en el municipio. </t>
  </si>
  <si>
    <t>SECRETARIA DE EDUCACION 
SECRETARIA DE LA MUJER
UNIVERSIDADES PUBLICAS Y PRIVADAS</t>
  </si>
  <si>
    <t xml:space="preserve">SECRETARÍA DE EDUCACION
SECRETARIA DE LA MUJER
MERUM
</t>
  </si>
  <si>
    <t xml:space="preserve">1.3 Implementación de una caraterización a nivel municipal en comunas y corregimientos sobre acceso a la educación para las mujeres urbanas y rurales. Se propone como metodología la realización de encuestas en comunas y corregimientos con enfoque etario, étnico y de discapacidad. </t>
  </si>
  <si>
    <t>1.1.2 Número (#) de registros sistematizados sobre educación con enfoque de género en instituciones de educación superior .</t>
  </si>
  <si>
    <t xml:space="preserve">Lineamiento 4: Como resultado se espera que niños, niñas, adolescentes, hombres y mujeres informadas y conscientizadas sobre la economia del cuidado que se hacen corresponsables de las tareas del hogar. Como consecuencia las mujeres que se ocupan del cuidado tienen más tiempo para la recreación y el autocuidado, ademas las niñas tienen más tiempo para sus estudios y pasatiempos.  </t>
  </si>
  <si>
    <t xml:space="preserve">1.4 Fomentar la implementación de espacios formativos, cátedras de género y economía del cuidado en los proyectos educativos institucionales PEI de los colegios oficiales. Esta cátedra va dirigida a docentes, escuela de padres y estudiantes de educación básica primaria y secundaria. </t>
  </si>
  <si>
    <t xml:space="preserve">SECRETARIA DE LA MUJER 
SECRETARIA DE EDUCACION
</t>
  </si>
  <si>
    <t xml:space="preserve">SECRETARIA DE LA MUJER
SECRETARIA DE EDUCACION 
</t>
  </si>
  <si>
    <t xml:space="preserve">SECRETARIA DE EDUCACION
SECRETARIA DE LA MUJER
JUNTAS DE ACCION COMUNAL
COMITES COMUNITARIOS DE GENERO
</t>
  </si>
  <si>
    <t>SECRETARIA DE EDUCACION
SECRETARIA DE LA MUJER
JUNTAS DE ACCION COMUNAL
COMITES COMUNITARIOS DE GENERO</t>
  </si>
  <si>
    <t>1.1.3 Número (#) de acciones formativas (cátedras, talleres, foros, seminarios, etc) de género implementadas en los colegios y escuelas del municipio sobre total de colegios y escuelas del municipio. </t>
  </si>
  <si>
    <t>Villavicencio cuenta con 239 establecimientos educativos, de los cuales 57 son oficiales y 182 no oficiales, entre los oficiales se incluyen 3 instituciones educativas concesionadas, 4 Jardines Infantiles pertenecientes a la Policía Nacional y 3 Instituciones educativas de régimen especial. Adicionales a las sedes principales, se cuenta con 99 sedes educativas para un total de 156 Infraestructuras educativas oficiales para la vigencia 2021 y entraron en funcionamiento tres construcciones nuevas</t>
  </si>
  <si>
    <t xml:space="preserve">1.5 Se realizan campañas informativas sobre la corresponsabilidad en las labores del cuidado en los medios de comunicación oficiales y alternativos municipales. Estas campañas funcionarán en articulación con emisoras comunitarias - institucionales y privadas, con medios alternativos de la ciudad, medios escritos y televisivos. 
</t>
  </si>
  <si>
    <t xml:space="preserve">SECRETARIA DE LA MUJER 
SECRETARIA DE LAS TICS
MEDIOS DE COMUNICACIÓN TRADICIONALES Y ALTERNATIVOS 
</t>
  </si>
  <si>
    <t xml:space="preserve">SECRETARIA DE LA MUJER 
SECRETARIA DE LAS TICS
MEDIOS DE COMUNICACIÓN TRADICIONALES Y ALTERNATIVOS </t>
  </si>
  <si>
    <t>1.1.4 Número (#) procesos pedagógicos programados y campañas informativas realizadas  a nivel municipal en comunas y corregimientos sobre enfoque de género y economía del cuidado.</t>
  </si>
  <si>
    <t xml:space="preserve">Lineamiento 5:Implementadas campañas informativas sobre la corresponsabilidad en las labores del cuidado en los medios de comunicación tradicionales y alternativos. </t>
  </si>
  <si>
    <t>Lineamiento 6: Mediante esta acción se espera disminuir la tasa de deserción universitaria de las mujeres en universidades públicas por falta de recursos o tener hijos.</t>
  </si>
  <si>
    <t>1.6 Promover campañas de sensibilización a los programas de bienestar universitario en las universidades públicas y privadas, para que generen acciones que garanticen la permanencia de las mujeres de bajos recursos, embarazadas y con hijos.</t>
  </si>
  <si>
    <t xml:space="preserve">SECRETARÍA DE LA MUJER
SECRETARIA DE EDUCACION
UNIVERSIDADES PUBLICAS Y PRIVADAS </t>
  </si>
  <si>
    <t xml:space="preserve">1.1.5 Número (#) de acciones implementadas para garantizar la permanencia de las mujeres en las universidades. </t>
  </si>
  <si>
    <t xml:space="preserve">Para la Unillanos la tasa de deserción hasta el año 2021 de mujeres fue de: 2021-1 el 11.45% y en el 2021-2 7.46%. </t>
  </si>
  <si>
    <t>Lineamiento 7: Por medio de esta acción se espera reducir la tasa de analfabetismo absoluto a cero y se cierra la brecha en alfabetismo digital en comunas y corregimientos. </t>
  </si>
  <si>
    <t>1.7 Desarrollar programas de alfabetización comunitaria, digital y bachillerato virtual con enfoque de género para mujeres en extra edad, mujeres rurales, víctimas del conflicto, víctimas de VBG, trabajadoras sexuales y adultas mayores.</t>
  </si>
  <si>
    <t xml:space="preserve">SECRETARIA DE DESARROLLO SOCIAL
SECRETARIA DE LAS TICS 
SECRETARIA DE EDUCACION </t>
  </si>
  <si>
    <t>1.1.6 Número (#) de programas de alfabetización comunitaria implementados</t>
  </si>
  <si>
    <t>Programa YO SI PUEDO. Programa de Mujeres que Transforman, vive digital.</t>
  </si>
  <si>
    <t>Lineamiento 8: Realizado diagnóstico de empleabilidad de las mujeres en el municipio de Villavicencio</t>
  </si>
  <si>
    <t>1.8 Realizar diagnóstico de la situación real de las mujeres en el municipio en cuanto a empleabilidad, con miras a la formulación de programas y toma de decisiones.</t>
  </si>
  <si>
    <t>SECRETARIA DE LA MUJER 
SECRETARIA DE COMPETITIVIDAD</t>
  </si>
  <si>
    <t>1.1.7 Composición porcentual (%) de ocupacióE3:F5n y empleabilidad total en la economía formal e informal de mujeres a nivel municipal discriminado por comunas y corregimientos según ramas de actividad.</t>
  </si>
  <si>
    <t>Las mujeres representan el sector con mayor efecto negativo en la tasa de empleabilidad, ya que, entre 2018 y 2019, la población de mujeres económicamente activa creció en 3.560. De este total, sólo 2.040 consiguieron empleo mientras los 1.520 restantes quedaron desempleados, al tiempo que 1.370 mujeres más se reportaron como inactivas . En el tercer trimestre de 2022, la tasa de desempleo de las mujeres se ubicó en 11.8%, mientras que la de los hombres fue de 8.6%, con ello la brecha de desempleo entre hombres y mujeres subió de 2.4 a 3.2 .</t>
  </si>
  <si>
    <t>Lineamiento 9: Linea base sobre empleabilidad de las mujeres en el municipio de Villavicencio</t>
  </si>
  <si>
    <t>1.9  Impulsar la realización de un estudio de línea base sobre el nivel de empleabilidad de las mujeres en las empresas públicas y privadas del municipio para medir la participación de las mujeres en trabajos de servicios (bares, restaurantes, plazas de mercado) y en la economía informal. Se espera tener un estudio sobre empleabilidad de la mujer en los diferentes sectores económicos del municipio</t>
  </si>
  <si>
    <t>Lineamiento 9: Linea base sobre empleabilidad de las mujeres en el municipio de Villavicencio.</t>
  </si>
  <si>
    <t xml:space="preserve">1.10 Identificar la cantidad de mujeres que se dedican al trabajo doméstico remunerado tiempo completo y tiempo parcial que cuentan con seguridad social y pago de primas y cesantías y ofrecer capacitación a las mujeres sobre legislación laboral. Del mismo modo, el promover la organización de las mujeres en estos sectores. </t>
  </si>
  <si>
    <t>Lineamiento 10: Incrementado el índice de empleabilidad de las mujeres en el municipio.</t>
  </si>
  <si>
    <t xml:space="preserve">1.11 Impulsar el fortalecimiento de políticas de formalización y empleo a través de la Cámara de Comercio y de campañas de sensibilización en las empresas sobre la productividad de la mujer. </t>
  </si>
  <si>
    <t xml:space="preserve">SECRETARIA DE COMPETITIVIDAD
CAMARA DE COMERCIO </t>
  </si>
  <si>
    <t xml:space="preserve">1.1.8 Número (#) de empresas con reconocimiento público en virtud a las buenas prácticas de inclusión a la mujer. </t>
  </si>
  <si>
    <t>Lineamiento 11: Mujeres empleadas en sectores productivos no tradicionales.</t>
  </si>
  <si>
    <t>1.12 Promover espacios de  formación en empleabilidad en áreas productivas no tradicionales a las mujeres que requieran,  se promueve por medio de campañas de sensibilización la inclusión efectiva de mujeres en las empresas de sectores productivos no tradicionales en todas las áreas, incluyendo los cargos de dirección.</t>
  </si>
  <si>
    <t xml:space="preserve">SECRETARIA DE COMPETITIVIDAD 
EMPRESAS PRIVADAS </t>
  </si>
  <si>
    <t>1.1.9 Número (#) de espacios de formación en empleabilidad promovidos por medio de campañas de sensibilización a empresas</t>
  </si>
  <si>
    <t>Se han realizado estrategias del gobierno consistes en apoyar cadenas locales de producción y abastecimiento en la ruralidad, a la vez que se promueven iniciativas de clúster gremiales y se crean estrategias para la inclusión de los jóvenes, mujeres, víctimas, personas con discapacidad y personas en proceso de reincorporación y reintegración, fortaleciendo el tejido empresarial local</t>
  </si>
  <si>
    <t>Existen registradas 11.668 empresas en Villavicencio</t>
  </si>
  <si>
    <t>Lineamiento 12: Asociaciones y cooperativas de mujeres creadas con asesoria técnica y financiera.</t>
  </si>
  <si>
    <t>1.13 Promover el fortalecimiento e incentivar la creación de asociaciones de mujeres rurales, de cooperativas, asociaciones y organizaciones solidarias y comunitarias vinculadas a la producción y abastecimiento alimentario en los corregimientos. Se debe brindar asesoría en el proceso de evaluación y análisis financiero con el objeto de estimar los recursos que puedan apalancar la operatividad de las cooperativas y/o asociaciones y acompañamiento integral y capacitación misional.</t>
  </si>
  <si>
    <t xml:space="preserve">SECRETARIA DE COMPETITIVIDAD
ORGANISMOS INTERNACIONALES 
AGENCIAS DEL MINISTERIO DE AGRICULTURA </t>
  </si>
  <si>
    <t xml:space="preserve">1.1.10  Número (#) de asociaciones y cooperativas de mujeres creadas y establecidas. </t>
  </si>
  <si>
    <t>350 mujeres del sector rural beneficiadas con la construcción de cooperativas y asociaciones</t>
  </si>
  <si>
    <t xml:space="preserve">Lineamiento 13: espacios empresariales y de emprendimiento realizadas.  </t>
  </si>
  <si>
    <t xml:space="preserve">1.14 Fortalecer espacios empresariales y de emprendimiento que se realizan desde la Secretaría de la Mujer y Secretaría de competitividad y Desarrollo, en circuitos cortos de comercialización que tengan seguimiento. Se debe velar porque no se promuevan estereotipos y actividades tradicionales. </t>
  </si>
  <si>
    <t xml:space="preserve">1.1.11 Número (#) de mujeres emprendedoras formadas en educación financiera y gestión de proyectos.
________________________________________
Número (#) de espacios de emprendimientos liderados por las mujeres fortalecidos para su operatividad y sostenibilidad. </t>
  </si>
  <si>
    <t xml:space="preserve">24 mujeres beneficiadas de procesos de formación en el 2022 (año que reporta mayores mujeres beneficiadas) 
____________________________________________
17.510 microempresarias registradas en la Cámara de Comercio y 1.183 emprendedoras. </t>
  </si>
  <si>
    <t>Lineamiento 14: Agrupación de empresas (Clúster) de mujeres conformado.</t>
  </si>
  <si>
    <t>1.15 Promover la conformación de agrupación de empresas (clúster) de mujeres. Para su disposición se propone desarrollar la selección de sectores productivos para su integración y con ello desplegar una asociación que permita la colaboración entre sus componentes para mejorar los mercados y por ende su capacidad productora.</t>
  </si>
  <si>
    <t xml:space="preserve">SECRETARIA DE LA MUJER 
SECRETARIA DE COMPETITIVIDAD 
CAMARA DE COMERCIO </t>
  </si>
  <si>
    <t>1.1.12 Clúster de mujeres productoras implementado y con herramientas de sostenibilidad.</t>
  </si>
  <si>
    <t>Iniciativas de clústeres fortalecidas en producción y procesamiento de alimentos</t>
  </si>
  <si>
    <t xml:space="preserve">Lineamiento 15: Se propone realizar al menos una feria de construcción anual en convenio entre el municipio y el sector privado para que se ofrezca un porcentaje de subsidios a mujeres cabeza de hogar. </t>
  </si>
  <si>
    <t xml:space="preserve">1.16 Promover espacios de promoción de proyectos de vivienda entre el sector privado (constructoras) y la empresa pública Piedemonte E.I.C.M. para garantizar e incentivar la disponibilidad de cupos de subsidios de vivienda VIS y VIP dirigidos exclusivamente a mujeres cabezas de hogar y en condición de pobreza. Es necesario dar asesoría permanente a las mujeres sobre los requisitos que se requieren para acceder a los subsidios de vivienda. </t>
  </si>
  <si>
    <t xml:space="preserve">SECRETARIA DE LA MUJER 
SECRETARIA DE PLANEACION 
PIEDEMONTE E.I.C.M </t>
  </si>
  <si>
    <t xml:space="preserve">1.1.13 Número (#) de mujeres cabeza de hogar y y mujeres en extrema pobreza, que acceden a subsidios de vivienda sobre el total de subsidios otorgados al año. </t>
  </si>
  <si>
    <t xml:space="preserve">Feria inmobiliaria y de la construcción de Villaviencio; Informe de gestión anual del proyecto Casa digna vivienda digna para Villavicencio. </t>
  </si>
  <si>
    <t>Lineamiento 16: Mujeres que ostentan derecho de propiedad con la  adquisición de vivienda de interés social.</t>
  </si>
  <si>
    <t xml:space="preserve">1.17 Impulsar la adquisición de vivienda de interés social familiar y se debe garantizar el derecho a la titularidad y la tenencia del inmueble adquirido a la mujer. Cuando la tenencia del bien inmueble está a nombre de los dos cónyuges en los casos de violencia intrafamiliar, se debe priorizar el disfrute de la propiedad a la mujer y a sus hijos. </t>
  </si>
  <si>
    <t>SECRETARIA DE PLANEACION 
PIEDEMONTE E.I.C.M</t>
  </si>
  <si>
    <t>1.1.14 Número (#)  de mujeres que acceden a subsidios de vivienda de interés prioritario VIP reubicadas de zonas de alto riesgo ambiental.</t>
  </si>
  <si>
    <t xml:space="preserve">No se logra determinar una linea base </t>
  </si>
  <si>
    <t>Lineamiento 17: Mujeres que han accedido a subsidios de vivienda de interés prioritario VIP reubicadas de zonas de alto riesgo ambiental.</t>
  </si>
  <si>
    <t xml:space="preserve">1.18 Promover la continuación de legalización de barrios y predios, y formalizar el derecho a la propiedad de mujeres que ostentan tenencia o posesión de lotes o inmuebles. En los lugares de riesgo ambiental priorizar a las mujeres cabeza de hogar con hijos menores para su reubicación y el acceso a subsidios a vivienda de interés prioritario VIP. </t>
  </si>
  <si>
    <t>SECRETARIA DE GOBIERNO
SECRETARIA DE PLANEACION 
PIEDEMONTE E.I.C.M</t>
  </si>
  <si>
    <t>Se construye línea base sobre los datos de informes de riesgo de ola invernal por semestre (número de hogares con mujeres cabeza de hogar por semestre)</t>
  </si>
  <si>
    <t>Lineamiento 18: Se da cumplimiento a la ley 1618 de 2013.</t>
  </si>
  <si>
    <t xml:space="preserve">1.19 Promover el debido cumplimiento de la ley estatutaria 1618 de 2013, que prioriza el acceso a créditos de vivienda y exige a las autoridades que garanticen que licencias y construcciones cuenten con accesibilidad a personas con discapacidad. </t>
  </si>
  <si>
    <t>1.1.14 Número (#) de mujeres informadas sobre la obligatoriedad y aplicación de la ley estatutaria 1618 de 2013.</t>
  </si>
  <si>
    <t>0 mujeres informadas sobre ley estatutaria 1618 de 2013</t>
  </si>
  <si>
    <t>Lineamiento 19: Campañas comunicativas realizadas.</t>
  </si>
  <si>
    <t>1.20  Realizar campañas comunicativas sobre corresponsabilidad en las labores de cuidado de la casa, se espera que, gran parte de la población del municipio se informe y tenga conciencia sobre la corresponsabilidad en las tareas del cuidado del hogar</t>
  </si>
  <si>
    <t>1.1.15 Número (#) de campañas comunicativas realizadas al semestre sobre corresponsabilidad en las labores del cuidado por comuna y corregimiento.</t>
  </si>
  <si>
    <t>Meta 262 PD "Villavicencio Cambia Contigo" “Formular e implementar estrategia pedagógica para el reconocimiento, redistribución y remuneración del trabajo del cuidado”, desde donde se han realizado campañas de sensibilización sobre la carga desproporcionada que asumen las mujeres al cuidado del hogar. Se evidencia que las niñas en etapa escolar no solo deben cumplir las tareas académicas, sino también deben apoyar las tareas del cuidado, representando el 49% de la población educativa. De acuerdo a las cifras del DANE mientras las mujeres dedican 8 horas diarias en promedio, los hombres dedican 3 horas y 7 minutos</t>
  </si>
  <si>
    <t>Lineamiento 20: Creado sistema municipal del cuidado.</t>
  </si>
  <si>
    <t xml:space="preserve">1.21 Se estructura  el sistema del cuidado de Villavicencio con presupuesto asignado. </t>
  </si>
  <si>
    <t>1.1.16 Número (#) de mujeres beneficiarias del sistema del cuidado de Villavicencio por comunas y corregimientos.</t>
  </si>
  <si>
    <t xml:space="preserve">SECRETARIA DE LA MUJER 
IMDER 
SECRETARIA DE PLANEACION </t>
  </si>
  <si>
    <t>Lineamiento 21:Se cuenta con registros tabulados sobre uso del tiempo libre en comunas y corregimientos.</t>
  </si>
  <si>
    <t>1.22 Elaboración de encuesta de uso del tiempo libre en comunas y corregimientos, para determinar las horas que las mujeres dedican al cuidado y a otras labores. Además de conocer cuánto es el tiempo que dedican al descanso y autocuidado. Se busca contar con registros tabulados por comunas y corregimientos de la encuesta. </t>
  </si>
  <si>
    <t>SECRETARIA DE LA MUJER 
SECRETARIA DE PLANEACION 
CONVENIOS  ORGANISMOS INTERNACIONALES( ONU MUJERES)</t>
  </si>
  <si>
    <t>SECRETARIA DE LA MUJER 
SECRETARIA DE PLANEACION  
CONVENIOS  ORGANISMOS INTERNACIONALES( ONU MUJERES)</t>
  </si>
  <si>
    <t>1.1.17  Número (#) de  acciones que contribuyan al reconocimiento de la corresponsabilidad del cuidado al interior de las familias. </t>
  </si>
  <si>
    <t>Lineamiento 22: Creados programas de autocuidado.</t>
  </si>
  <si>
    <t>1.23 Impulsar la creación de programas de autocuidado para las mujeres que se dedican a cuidar niños y niñas, personas con discapacidad, adultos mayores y enfermos. En los centros de cuidado existen programas en salud mental y física para las mujeres que se dedican al cuidado.</t>
  </si>
  <si>
    <t xml:space="preserve">SECRETARIA DE LA MUJER
SECRETARIA DE PLANEACION
SECRETARIA DE SALUD </t>
  </si>
  <si>
    <t xml:space="preserve">1.1.18 Número (#) de programas creados en el marco del sistema del cuidado en las comunas y corregimientos.  </t>
  </si>
  <si>
    <t>Lineamiento 23: Promovidas estrategias del cuidado comunitarias.</t>
  </si>
  <si>
    <t>1.24 Promover estrategias de organización social del cuidado para brindar atención complementaria para el cuidado de niños, niñas adolescentes y personas adultas mayores en las comunas y corregimientos. </t>
  </si>
  <si>
    <t>1.1.19 Número (#) de estrategias comunitarias del cuidado promovidas.</t>
  </si>
  <si>
    <t xml:space="preserve">Lineamiento 24: Huertas caseras instaladas para satisfacer necesidades de cuidado en los hogares y comunidades urbanas, rurales, indígenas y afrodescendientes </t>
  </si>
  <si>
    <t>1.25 Instalación de huertas (alimentos y medicinas) caseras y comunales para satisfacer la demanda de alimentos de los hogares y en las comunidades urbanas, rurales, indígenas y afrodescendientes respetando la autonomía cultural. El trabajo de las huertas será responsabilidad de hombres y mujeres.</t>
  </si>
  <si>
    <t>1.1.20 Número (#) de huertas caseras instaladas</t>
  </si>
  <si>
    <t xml:space="preserve">SECRETARIA DE LA MUJER 
SECRETARIA DE COMPETITIVIDQAD
COMITES COMUNITARIOS DE GENERO </t>
  </si>
  <si>
    <t>Reporte de la Secretaría de Competitividad</t>
  </si>
  <si>
    <t xml:space="preserve">Lineamiento 25: Niñas y adolescentes formadas para participar en política y cultura electoral. El número de candidatas para consejos y alcaldias aumenta en los próximos años. </t>
  </si>
  <si>
    <t xml:space="preserve">Eje 2: Participacion Politica </t>
  </si>
  <si>
    <t>1.26 Impulsar la creación de escuelas políticas de género en los niveles de educación básica y media como parte del componente de gobierno escolar, para dar herramientas teóricas y prácticas sobre participación política y empoderar a las niñas para su participación activa en el gobierno escolar. </t>
  </si>
  <si>
    <t>SECRETARIA DE EDUCACION 
SECRETARIA DE PLANEACION
SECRETARIA DE GOBIERNO</t>
  </si>
  <si>
    <t>2.1.1 Número (#) de mujeres en ámbito educativo formadas en liderazgo y representación política</t>
  </si>
  <si>
    <t xml:space="preserve">Sin linea base </t>
  </si>
  <si>
    <t>Lineamiento 26: Lideresas sociales y comunitarias formadas para ejercer cargos de elección popular.</t>
  </si>
  <si>
    <t>1.27 Estimular la creación de escuelas de formación política en gobernanza y liderazgo para las lideresas sociales y comunitarias. </t>
  </si>
  <si>
    <t xml:space="preserve">SECRETARIA DE LA MUJER 
SECRETARIA DE GOBIERNO 
CONVENIOS CON UNIVERSIDADES PUBLICAS Y PRIVADAS </t>
  </si>
  <si>
    <t xml:space="preserve">2.1.2 Estrategia de formación política diseñada e implementada </t>
  </si>
  <si>
    <t>0 mujeres lideresas y comunitarias formadas en escuelas de gobierno para ejercer estos cargos</t>
  </si>
  <si>
    <t xml:space="preserve">Lineamiento 27: Aumenta el número de mujeres que ejercen cargos de dirección en Sindicatos y empresas </t>
  </si>
  <si>
    <t>1.28 Promover la formación política con enfoque de género en los sindicatos y asociaciones de comercio y empresariales, el objetivo es que haya más participación de mujeres en juntas directivas y cargos de dirección. </t>
  </si>
  <si>
    <t xml:space="preserve">SECRETARIA DE GOBIERNO
SECRETARIA DE LA MUJER 
EMPRESAS Y SINDICATOS </t>
  </si>
  <si>
    <t xml:space="preserve">SECRETARIA DE LA MUJER </t>
  </si>
  <si>
    <t>No hay un reporte oficial sobre el número de mujeres en cargos directivos en sindicatos y empresas actualmente</t>
  </si>
  <si>
    <t>Lineamiento 28: Un alto número de mujeres de la administración municipal son capacitadas para ejercer cargos de liderazgo y toma de decisiones.</t>
  </si>
  <si>
    <t xml:space="preserve">1.29 Generar espacios de formación en liderazgos para las mujeres de la administración municipal. </t>
  </si>
  <si>
    <t>Según datos del plan de desarrollo, en el 2020 habian 33 mujeres en cargos de liderazgo y toma de decisiones en la administración municipal, de 69 cargos en total.</t>
  </si>
  <si>
    <t>SECRETARIA DE LA MUJER 
SECRETARIA SOCIAL  Y PARTICIPACION CIUDADANA</t>
  </si>
  <si>
    <t xml:space="preserve">SECRETARIA DE LA MUJER 
COMITES COMUNITARIOS 
SECRETARIA SOCIAL Y PARTICIPACION CIUDADANA </t>
  </si>
  <si>
    <t>SECRETARIA DE LA MUJER 
COMITES COMUNITARIOS 
SECRETARIA SOCIAL Y PARTICIPACION CIUDADANA</t>
  </si>
  <si>
    <t>Lineamiento 29: Se cuenta con espacios para el cuidado para menores de edad a cargo de mujeres participan en procesos de formación</t>
  </si>
  <si>
    <t>1.30 Promover espacios para el cuidado de los hijos e hijas menores de edad de lideresas en espacios de formación y candidatas en tiempos de campaña</t>
  </si>
  <si>
    <t xml:space="preserve">SECRETARIA DE LA MUJER 
SECRETARIA SOCIAL  Y PARTICIPACION CIUDADANA
COMITES COMUNITARIOS </t>
  </si>
  <si>
    <t>SECRETARIA DE LA MUJER 
SECRETARIA SOCIAL  Y PARTICIPACION CIUDADANA
COMITES COMUNITARIOS</t>
  </si>
  <si>
    <t xml:space="preserve">2.1.2   Estrategia de formación política diseñada e implementada </t>
  </si>
  <si>
    <t xml:space="preserve">Sin Linea base </t>
  </si>
  <si>
    <t>Lineamiento 30: Crece el número de mujeres que participan en las elecciones y aumenta el número de mujeres elegidas por voto popular.</t>
  </si>
  <si>
    <t>1.31 Generar estrategias de comunicación y escuelas de gobierno para fomentar la participación política en comunas y corregimientos. </t>
  </si>
  <si>
    <t xml:space="preserve">120 presidentas de JAC. 32 edilesas y 1 Concejala </t>
  </si>
  <si>
    <t xml:space="preserve">Lineamiento 31: Se mitigan y transforman conductas sexistas y la replica de estereotipos de género. </t>
  </si>
  <si>
    <t xml:space="preserve">1.32 Impulsar estrategias de comunicación con enfoque de género, para mitigar y transformar conductas sexistas y la réplica de estereotipos de género hacia mujeres en la política. Se cuenta con la cooperación de los medios de comunicación sensibilizados en el enfoque de género. </t>
  </si>
  <si>
    <t xml:space="preserve">SECRETARIA  DE LA MUJER 
MEDIOS DE COMUNICACIÓN TRADICIONALES Y ALTERNATIVOS </t>
  </si>
  <si>
    <t>No hay línea base</t>
  </si>
  <si>
    <t>No hay línea base
_____________________________________
Medios de comunicación vinculados al pacto por una comunicación no sexista y con enfoque de género</t>
  </si>
  <si>
    <t>2.1.3 Número (#) de campañas comunicativas realizadas a nivel municipal por periodo electoral. 
________________________________________
Número (#) de medios de comunicación que difunden las campañas 
 </t>
  </si>
  <si>
    <t xml:space="preserve">Lineamiento  32: En los espacios de participación política se elimina la violencia política contra las mujeres.  </t>
  </si>
  <si>
    <t>1.33 Impulsar estrategias de prevención de la violencia política contra la mujer dirigida a Juntas de Acción Comunal, Juntas de Acción Local, Concejo municipal, medios de comunicación y ciudadanía en general. </t>
  </si>
  <si>
    <t xml:space="preserve">JUNTAS DE ACCION COMUNAL
COMITES COMUNITARIOS DE GENERO
SECRETARIA DE LA MUJER 
SECRETARIA DE GOBIERNO
</t>
  </si>
  <si>
    <t>JUNTAS DE ACCION COMUNAL
COMITES COMUNITARIOS DE GENERO
SECRETARIA DE LA MUJER 
SECRETARIA DE GOBIERNO</t>
  </si>
  <si>
    <t>2.1.4 Porcentaje (%) de cumplimiento de estrategias implementadas y mecanismos de prevención de la violencia política contra las mujeres. </t>
  </si>
  <si>
    <t>Lineamiento 33: Se crean canales y mecanismos de denuncia y sanción de la violencia política contra las mujeres.</t>
  </si>
  <si>
    <t>1.34 Promover la implementación de canales y mecanismos para recopilar casos y denuncias de mujeres que sean víctimas de violencia política.</t>
  </si>
  <si>
    <t>SECRETARIA SOCIAL Y PARTICIPACION CIUDADANA
SECRETARIA DE LA MUJER 
SECRETARIA DE GOBIERNO</t>
  </si>
  <si>
    <t>2.1.5 Porcentaje (%) de cumplimiento de ejecución de la ruta de atención y protocolo para denunciar, investigar y sancionar casos de violencia contra las mujeres.</t>
  </si>
  <si>
    <t xml:space="preserve">Lineamiento 34: Se crea el protocolo para la prevención y atención de la violencia política contra la mujer. </t>
  </si>
  <si>
    <t xml:space="preserve">1.35 Establecer rutas y protocolos para denunciar, investigar y sancionar casos de violencia política contra las mujeres. </t>
  </si>
  <si>
    <t xml:space="preserve">SECRETARIA SOCIAL Y PARTICIPACION CIUDADANA
SECRETARIA DE LA MUJER 
</t>
  </si>
  <si>
    <t xml:space="preserve">SECRETARIA SOCIAL Y PARTICIPACION CIUDADANA
SECRETARIA DE LA MUJER </t>
  </si>
  <si>
    <t xml:space="preserve">SECRETARIA SOCIAL Y PARTICIPACION CIUDADANA
SECRETARIA DE LA MUJER 
GOBIERNO NACIONAL </t>
  </si>
  <si>
    <t xml:space="preserve">Lineamiento 35: Existe  articulación de las acciones del gobierno municipal con las acciones y estrategias del gobierno nacional en el cumplimiento de la ley vigente de violencia política contra la mujer. </t>
  </si>
  <si>
    <t>1.36 Apoyar las acciones y estrategias que surjan desde el nivel nacional, para asegurar el cumplimiento de la ley de violencia política contra la mujer.</t>
  </si>
  <si>
    <t xml:space="preserve">Lineamiento 36: Se cuenta con un mecanismo para la caracterización de organizaciones de mujeres a nivel municipal por comunas y corregimientos. </t>
  </si>
  <si>
    <t xml:space="preserve">1.37 Realizar un censo de organizaciones de mujeres lideresas sociales y defensoras de derechos humanos para determinar su nivel de organización, misión y objetivos con el proposito de dirigir programas de capacitación y financiación a las organizaciones de acuerdo a su trabajo. </t>
  </si>
  <si>
    <t>SECRETARIA DE LA MUJER 
SECRETARIA SOCIAL Y PARTICIPACION CIUDADANA</t>
  </si>
  <si>
    <t xml:space="preserve">2.1.6 Número (#) de organizaciones de mujeres capacitadas y que reciben algún tipo de financiación para ejecución de proyectos. </t>
  </si>
  <si>
    <t>Actualmente hay caracterizadas 40 organizaciones de mujeres</t>
  </si>
  <si>
    <t xml:space="preserve">SECRETARIA DE LA MUJER 
ORGANISMOS INTERNACIONALES </t>
  </si>
  <si>
    <t>Lineamiento 37: Se mantienen los convenios de cooperación internacional.</t>
  </si>
  <si>
    <t xml:space="preserve">1.38 Fortalecer los convenios con cooperación internacional para la financiación de proyectos dirigidos a organizaciones de mujeres. </t>
  </si>
  <si>
    <t>Lineamiento 38: Las defensoras de derechos humanos se capacitan y actualizan en proceso de fortalecimiento de su liderazgo.</t>
  </si>
  <si>
    <t xml:space="preserve">1.39 Fomentar la realización de talleres de formación política para defensoras de derechos humanos. </t>
  </si>
  <si>
    <t>2.1.7 Número (#) de acciones de acciones formativas dirigidas a organizaciones de mujeres lideresas sociales y defensoras de derechos humanos.</t>
  </si>
  <si>
    <t>Informe de DDHH sobre defensoras de Derechos Humanos, realizado por la Secretaría de la Mujer</t>
  </si>
  <si>
    <t>No se tiene el número de acciones actualmente</t>
  </si>
  <si>
    <t xml:space="preserve">SECRETARIA DE LA MUJER 
SECRETARIA SOCIAL Y DE PARTICIPACION CIUDADANA 
ORGANIZACIONES DE MUJERES DEFENSORAS DE DERECHOS HUMANOS 
</t>
  </si>
  <si>
    <t xml:space="preserve">SECRETARIA DE LA MUJER 
SECRETARIA SOCIAL Y DE PARTICIPACION CIUDADANA 
ORGANIZACIONES DE MUJERES DEFENSORAS DE DERECHOS HUMANOS </t>
  </si>
  <si>
    <t xml:space="preserve">Lineamiento 39: Mujeres  del municipio se forman en incidencia política. </t>
  </si>
  <si>
    <t xml:space="preserve">1.40 Desarrollar estrategias de cooperación con las organizaciones defensoras de derechos humanos, que hacen parte de los aliados estratégicos para la capacitación en incidencia política a las mujeres de las comunas y corregimientos. </t>
  </si>
  <si>
    <t xml:space="preserve">Lineamiento 40: Comités Comunitarios de Género fortalecidos y con recursos para su operatividad. </t>
  </si>
  <si>
    <t xml:space="preserve">1.41 Desarrollar acciones que contribuyan al fortalecimiento y continuidad de los Comités Comunitarios de Género. </t>
  </si>
  <si>
    <t xml:space="preserve">SECRETARIA DE LA MUJER 
SECRETARIA DE PLANEACION </t>
  </si>
  <si>
    <t>2.1.8 Porcentaje (%) del plan de acción implementado para el fortalecimiento de los Comités Comunitarios de Género.</t>
  </si>
  <si>
    <t xml:space="preserve"> SECRETARIA DE LA MUJER 
SECRETARIA DE PLANEACION </t>
  </si>
  <si>
    <t>24 comités cuentan con un plan de acción implementado en un 30%</t>
  </si>
  <si>
    <t xml:space="preserve">Eje 3: Salud Integral </t>
  </si>
  <si>
    <t xml:space="preserve">Lineamiento 41: Aumentado el número de mujeres del municipio que acceden a controles médicos de prevención. </t>
  </si>
  <si>
    <t>1.42 Realizar campañas de atención médica de prevención en salud en comunas y corregimientos, incluyendo el derecho a la salud, y derecho a la salud sexual y reproductiva en todos los ciclos vitales de la mujer.</t>
  </si>
  <si>
    <t xml:space="preserve">SECRETARIA DE SALUD 
SECRETARIA DE LA MUJER 
ESE MUNICIPAL </t>
  </si>
  <si>
    <t>3.1.1 Porcentaje (%) de mujeres del Municipio que acceden a realizar controles de prevención en salud.</t>
  </si>
  <si>
    <t>Estrategia de salud a su casa y Villavicencio Saludable</t>
  </si>
  <si>
    <t>Lineamiento 42: Atención oportuna y de calidad a las mujeres que acuden a las entidades prestadoras de salud.</t>
  </si>
  <si>
    <t>1.43 Hacer seguimiento a la implementación de los protocolos de control y seguimiento a las entidades prestadoras de salud para que atiendan oportunamente a las mujeres que solicitan atención médica.</t>
  </si>
  <si>
    <t xml:space="preserve">SECRETARIA DE SALUD 
ENTIDADES PRESTADORAS DE SALUD 
ESE MUNICIPAL </t>
  </si>
  <si>
    <t>3.1.2 Número (#)  de entidades de salud en las cuales se hace seguimiento a la implementaron los protocolos de control y seguimiento para la atención oportuna a las mujeres, que viven en zonas rurales, que solicitan atención médica</t>
  </si>
  <si>
    <t>Registros de la Secretaría de Salud de monitereo y seguimiento a las entidades prestadoras de salud para el año 2022.</t>
  </si>
  <si>
    <t>Lineamiento 43: Aumentado el número de mujeres cuidadoras que acuden a los servicios de salud integral.</t>
  </si>
  <si>
    <t>1.44 Realizar campañas de promoción y prevención en salud para mujeres cuidadoras.</t>
  </si>
  <si>
    <t>3.1.3  Número (#) de Mujeres cuidadoras participantes en las campañas de información, promoción y prevención en salud integral incluyendo la salud mental, en un tiempo dado.</t>
  </si>
  <si>
    <t>3.1.4 Número (#) de Mujeres cuidadoras participantes en las campañas de información, promoción y prevención en salud integral incluyendo la salud mental, en un tiempo dado.</t>
  </si>
  <si>
    <t xml:space="preserve">SECRETARIA DE SALUD 
CONVENIOS CON FACULTADES DE PSICOLOGIA DE UNIVERSIDADES PUBLICAS Y PRIVADAS 
ESE MUNICIPAL </t>
  </si>
  <si>
    <t xml:space="preserve">Lineamiento 44: Aumentado el  número de mujeres acuden a los servicios de atención psicológica </t>
  </si>
  <si>
    <t>1.45 Realizar  campañas de promoción y prevención en salud mental.</t>
  </si>
  <si>
    <t>Lineamiento 45: Ampliación del programa de salud en casa a mujeres en condiciones de vulnerabilidad</t>
  </si>
  <si>
    <t xml:space="preserve">1.46 Promover estrategias de identificación de mujeres en condición de vulnerabilidad en comunas y corregimientos  para establecer una línea base para la implementación del programa salud en casa. </t>
  </si>
  <si>
    <t>3.1.5 Porcentaje (%) de implementación de la estrategia Villavicencio Saludable</t>
  </si>
  <si>
    <t>% de implementación de la estrategia Villavicencio Saludable 2022</t>
  </si>
  <si>
    <t xml:space="preserve">Mujeres atendidas en el marco del programa salud en casa a 2022 </t>
  </si>
  <si>
    <t xml:space="preserve">3.1.6 Número (#) de mujeres atendidas mediante la estrategia Villavicencio Saludable.
</t>
  </si>
  <si>
    <t xml:space="preserve">SECRETARIA DE SALUD 
SECRETARIA DE LA MUJER 
</t>
  </si>
  <si>
    <t>Lineamiento 46: Implementación de rutas para la atención medica integral a las mujeres, haciendo enfasis en las mujeres cuidadoras</t>
  </si>
  <si>
    <t>1.47 Fomentar el diseño y aplicación de rutas de atención médica integral en salud física y mental por componentes (materno perinatal, salud mental, cerebro cardio vascular y ginecología)</t>
  </si>
  <si>
    <t>Lineamiento 47: Incrementado el número de personal en salud que implementan buenas prácticas de atención, libre de violencias y con calidad humana en servicios de atención ginecobstétrica</t>
  </si>
  <si>
    <t>1.48 Promover la implementación de buenas prácticas de atención en servicios ginecológicos, madres gestantes, lactantes y postparto, el municipio cuenta con personal médico capacitado en atención libre de violencias y con calidad humana a madres gestantes, lactantes y en postparto.</t>
  </si>
  <si>
    <t xml:space="preserve">SECRETARIA DE SALUD 
SECRETARIA DE LA MUJER 
ESE MUNICIPAL 
ENTIDADES PRESTADORAS DE SALUD </t>
  </si>
  <si>
    <t>3.1.7 Porcentaje (%) de  personal médico asociado a la atención  en obstetricia y ginecología capacitados en atención libre de violencias y con calidad humana a mujeres, madres gestantes, lactantes y en postparto.</t>
  </si>
  <si>
    <t>Lineamiento 48: Creado protocolo de seguimiento de prevención y atención a denuncias por violencia ginecobstétrica.</t>
  </si>
  <si>
    <t>1.49 .Implementar protocolo de seguimiento de prevención y atención a quejas y denuncias por maltrato y violencia ginecobstétrica.</t>
  </si>
  <si>
    <t xml:space="preserve">SECRETARIA DE SALUD 
SECRETARIA DE LA MUJER 
ESE MUNICIPAL 
ENTIDADES PRESTADORAS DE SALUD 
IPS PUBLICAS Y PRIVADAS </t>
  </si>
  <si>
    <t>3.1.8 Número (#)  de entidades de salud públicas y privadas en las cuales se implementaron los protocolos de seguimiento y prevención para la atención a quejas y denuncias por maltrato y violencia ginecobstétrica</t>
  </si>
  <si>
    <t xml:space="preserve">Lineamiento 49: Fortalecido el Programa de Educación Sexual y Construcción de Ciudadanía-PESCC  </t>
  </si>
  <si>
    <t>1.50 Fortalecer en los colegios la formaciónde educación sexual y derechos sexuales y  reproductivos, en todas las etapas del ciclo vital de la mujer, para que las niñas, niños y adolescentes sean multiplicadores de conocimiento con las mujeres de su familia. La formación debe garantizar que hombres y adolescentes tengan una postura activa sobre derechos sexuales y reproductivos, y corresponsables de la paternidad.</t>
  </si>
  <si>
    <t xml:space="preserve">SECRETARIA DE SALUD
SECRETARIA DE EDUCACION
SECRETAARIA DE LA MUJER </t>
  </si>
  <si>
    <t>3.1.9 Porcentaje (%) de niñas, niños y adolescentes matriculados en colegios públicos y privados del municipio que participan en el programa de capacitación de salud sexual y derechos sexuales y reproductivos.</t>
  </si>
  <si>
    <t xml:space="preserve">Programa de Educación Sexual y Construcción de Ciudadanía-PESCC </t>
  </si>
  <si>
    <t xml:space="preserve">Lineamiento 50:  implementados programas de capacitación a personal médico sobre Sentencia 055 de 2022 y VBG. </t>
  </si>
  <si>
    <t>1.51 Se implementan programas de capacitación a personal médico sobre la sentencia C-055 de 2022   y se capacita al personal médico en violencias basadas en género para que identifiquen violencias y su responsabilidad como personal médico para que activen la ruta de sospecha de VBG.</t>
  </si>
  <si>
    <t>3.1.10 Porcentaje (%)  de personal del sistema de salud que conoce y aplica la sentencia C-055 de 2022 y VBG-Violencias Basadas en Género</t>
  </si>
  <si>
    <t>Lineamiento 51: Mujeres diversas acceden al servicio de salud integral sin barreras de acceso</t>
  </si>
  <si>
    <t xml:space="preserve">1.52 .Garantizar el servicio de atención integral en salud para mujeres diversas en los centros de atención prioritaria escogidos. </t>
  </si>
  <si>
    <t xml:space="preserve">SECRETARIA DE SALUD 
SECRETARIA DE LA MUJER </t>
  </si>
  <si>
    <t xml:space="preserve">Lineamiento 52:Implementada estrategia de suministro de elementos de salud menstrual a niñas y mujeres de baja condición socioeconómica, habitantes de calle y mujeres privadas de la libertad. </t>
  </si>
  <si>
    <t>1.53 Crear una estrategia con la empresa privada para que las niñas y mujeres de baja condición socioeconómica, habitantes de calle y mujeres privadas de la libertad accedan a productos de higiene menstrual de manera gratuita, acogiendo la sentencia T-398 de 2019 de la Corte Constitucional.</t>
  </si>
  <si>
    <t xml:space="preserve">SECRETARIA DE SALUD 
SECRETARIA DE LA MUJER 
EMPRESAS PRIVADAS PRODUCTORAS DE ELEMENTOS DE HIGIENE MESTRUAL </t>
  </si>
  <si>
    <t>3.1.11 Porcentaje (%) de ejecución de estrategía de salud e higiene menstrual</t>
  </si>
  <si>
    <t>Lineamiento 53: Implementada cátedra de educación en salud menstrual.</t>
  </si>
  <si>
    <t>1.54 Implementar una cátedra de educación en salud menstrual en colegios y comunidades, con el objetivo que las niñas no dejen de asistir al colegio por tener la menstruación.</t>
  </si>
  <si>
    <t>3.1.12 Porcentaje (%) de ejecución de estrategía de salud e higiene menstrual</t>
  </si>
  <si>
    <t xml:space="preserve">2 Instituciones Educativas con Semilleros de gestión mestrual </t>
  </si>
  <si>
    <t>Lineamiento 54: Implementado Centro de Atención Especializada Integral para la Mujer.</t>
  </si>
  <si>
    <t xml:space="preserve">1.55  Desarrollar acciones para que el Centro Especializado Materno Infantil (CEMI) se convierta en el Centro de Atención Especializada integral  para la Mujer. </t>
  </si>
  <si>
    <t xml:space="preserve">
SECRETARIA DE SALUD 
SECRETARIA DE LA MUJER 
</t>
  </si>
  <si>
    <t>3.1.13 Porcentaje (%) de ejecución de las acciones encaminadas a convertir el Centro Especializado Materno Infantil (CEMI) en Centro de atención especializada integral a la mujer.</t>
  </si>
  <si>
    <t>N° de Servicios ofertados actualmente por el  Centro Especializado Materno Infantil (CEMI)</t>
  </si>
  <si>
    <t xml:space="preserve">Eje 4: Prevencion y Atencion de Violencias contra la Mujer y Violencias  basadas en Genero </t>
  </si>
  <si>
    <t>Lineamiento 55: Fortalecido el mecanismo articulador para el abordaje integral de la violencia por razones de sexo y género de las mujeres, niños, niñas y adolescentes como estrategia de articulación institucional del orden municipal.</t>
  </si>
  <si>
    <t>1.56 Promover el fortalecimiento del mecanismo articulador para el abordaje integral de la violencia por razones de sexo y género de las mujeres, niños, niñas y adolescentes como estrategia de articulación interinstitucional del orden municipal.</t>
  </si>
  <si>
    <t>SECRETARIA DE LA MUJER 
INSTITUCIONES QUE INTERVIENEN EN LA RUTA DE VBG</t>
  </si>
  <si>
    <t>4.1.1 Porcentaje (%) de cumplimiento del plan de acción del mecanismo articulador, desde un enfoque diferencial, poblacional y territorial.</t>
  </si>
  <si>
    <t xml:space="preserve">4.1.2 Porcentaje (%) de cumplimiento del plan de acción del mecanismo articulador, desde un enfoque diferencial, poblacional y territorial. </t>
  </si>
  <si>
    <t>Decreto 1000-24.111 de 2023, que reglamenta el Mecanismo Articulador. Espacio que tien un plan de acción en construcción</t>
  </si>
  <si>
    <t>2 veedurías existentes en el municipio</t>
  </si>
  <si>
    <t>SECRETARIA DE LA MUJER 
ORGANIZACIONES DE MUJERES LIDERESAS Y DEFENSORAAS DE DERECHOS</t>
  </si>
  <si>
    <t xml:space="preserve">Lineamiento 56: Desarrolladas acciones de fortalecimiento de control social y rendición de cuentas para garantizar el cumplimiento de la ruta de atención </t>
  </si>
  <si>
    <t>1.57  Promover la implementación de veedurias y mecanismos de control social para hacer seguimiento a la implementación de la ruta de atención.</t>
  </si>
  <si>
    <t xml:space="preserve">Lineamiento 57: implementados espacios de formación en derechos humanos a los equipos de las Comisarias de familia </t>
  </si>
  <si>
    <t>1.58 Promover espacios de formación y sensibilización en enfoque de derechos humanos a los equipos que laboran  en las Comisarías de familia.</t>
  </si>
  <si>
    <t>SECRETARIA DE LA MUJER 
SECRETARIA DE GOBIERNO 
SECRETARIA DE DESARROLLO INSTITUCIONAL</t>
  </si>
  <si>
    <t xml:space="preserve">4.1.3 Número (#) de espacios de formación y sensibilización con enfoque de derechos humanos. </t>
  </si>
  <si>
    <t>2 asistencias técnicas por parte del ICBF y asistencia del Ministerio de Justicia y existe la página web Concexión Justicia para acceso a capacitación permanente</t>
  </si>
  <si>
    <t>Lineamiento 58: garantizados equipos interdisciplinarios y herramientas técnicas, logisticas y operativas para la operatividad las 24 horas del día, los 365 dias al año.</t>
  </si>
  <si>
    <t>1.59 Garantizar equipos interdisciplinarios en entidades de la ruta de atención a VBG, casas de acogida y Centro Integrado de la Mujer con operatividad las 24 horas del día, los 365 días del año.</t>
  </si>
  <si>
    <t xml:space="preserve">SECRETARIA DE LA MUJER 
INSTITUCIONES QUE INTERVIENEN EN LA RUTA DE VBG </t>
  </si>
  <si>
    <t>4.1.4  Porcentaje (%) mujeres atendidas con sus hijos en la ruta institucional respecto a la demanda municipal.</t>
  </si>
  <si>
    <t xml:space="preserve">Durante el II Trimestre el 2023 en Comisarías de Familia, se han recibido 362 casos de  basada en el género femenino, que representa un promedio de 120 casos por mes y, por otra parte, 58 basadas en género masculino. En la Secretaría de la Mujer se han recepcionado 948 casos a 4 julio 2023
</t>
  </si>
  <si>
    <t>4.1.5 Porcentaje (%) mujeres atendidas con sus hijos en la ruta institucional respecto a la demanda municipal.</t>
  </si>
  <si>
    <t>SECRETARIA DE LA MUJER 
SECRETARIA DE GOBIERNO</t>
  </si>
  <si>
    <t xml:space="preserve">Lineamiento 59: implementado consultorio móvil para atención de VBG. </t>
  </si>
  <si>
    <t xml:space="preserve">1.60 Implementar un consultorio móvil con espacios de escucha en las comunas y corregimientos para mujeres a donde lleguen posibles víctimas de violencia contra la mujer. </t>
  </si>
  <si>
    <t xml:space="preserve">Lineamiento 60:Implementado sistema de información de VBG. </t>
  </si>
  <si>
    <t xml:space="preserve">1.61 Impulsar la creación e implementación de un sistema de información que permita la consolidación de los datos desde las Comisarías de familia y la Secretaría de la Mujer. </t>
  </si>
  <si>
    <t xml:space="preserve">4.1.6 Número (#) de acciones encaminadas a la producción de diagnósticos e informes de contexto, caracterización y gestión sobre Violencias Basadas en Género-VBG. </t>
  </si>
  <si>
    <t>Está en proceso de diseño un sistema de información por parte de la Secretaría de la Mujer</t>
  </si>
  <si>
    <t>En los Consejos de Seguridad con enfoque de género y Mecanismo Articulador se presentan informes trimestrales</t>
  </si>
  <si>
    <t xml:space="preserve">SECRETARIA DE LA MUJER 
INSTITUCIONES QUE INTERVIENEN EN LA RUTA DE VBG
UNIVERSIDADES PUBLICAS Y PRIVADAS </t>
  </si>
  <si>
    <t xml:space="preserve">SECRETARIA DE LA MUJER 
INSTITUCIONES QUE INTERVIENEN EN LA RUTA DE VBG
UNIVERSIDADES PUBLICAS Y PRIVADAS 
CONVENIOS CON ORGANISMO INTERNACIONALES </t>
  </si>
  <si>
    <t xml:space="preserve">Lineamiento 61:Elaborado informe anual de VBG </t>
  </si>
  <si>
    <t>1.62 Desarrollar acciones para la producción de un informe anual de violencias desde las entidades de la ruta de atención.</t>
  </si>
  <si>
    <t>Lineamiento 62: Elaborado diagnóstico de violencia intrafamiliar</t>
  </si>
  <si>
    <t xml:space="preserve">1.63 Promover la elaboración de un diagnóstico de violencia intrafamiliar a nivel municipal identificando las particularidades étnicas y culturales de comunidades indígenas, afrodescendientes, campesinas y de población migrante para determinar la problemática y necesidades de las mujeres según su contexto territorial y cultural. </t>
  </si>
  <si>
    <t xml:space="preserve">Lineamiento 63: Fortalecido programa de atenciones de la secretaria de la mujer. </t>
  </si>
  <si>
    <t xml:space="preserve">1.64 Fortalecer el programa de atenciones de la Secretaría de la mujer con más personal capacitado y permanente para atender todas las demandas de atención a violencias contra la mujer y violencias basadas en género. </t>
  </si>
  <si>
    <t xml:space="preserve">4.1.7 Número (#) de acciones encaminadas al cumplimiento de operatividad y funcionamiento del Centro Integrado de Atención a la Mujer los 365 días del año y las 24 horas del día.  </t>
  </si>
  <si>
    <t>20 profesionales en psicología y derecho que tiene a su cargo 804 casos abiertos (corte 4-jul-23. Secretaría de la Mujer)</t>
  </si>
  <si>
    <t xml:space="preserve">Lineamiento 64: Implementados espacios de capacitación trimestral  a profesionales que atienden la línea violeta. </t>
  </si>
  <si>
    <t>1.65 Realizar capacitación trimestral a los equipos que atienden la línea Violeta en el protocolo de atención y seguimiento a los casos que llegan al Centro integrado.</t>
  </si>
  <si>
    <t>SECRETARIA DE LA MUJER 
SECRETARIA DE DESARROLLO INSTITUCIONAL</t>
  </si>
  <si>
    <t>Reuniones mensuales de coordinación con el equipo de atenciones y estudios de caso</t>
  </si>
  <si>
    <t xml:space="preserve">Lineamiento 65: creado sistema de atención en la línea 123 a mujeres víctimas de VBG. </t>
  </si>
  <si>
    <t>1.66 Garantizar la conexión mediante un sistema que permita la atención a mujeres víctimas de violencia a través de la línea 123</t>
  </si>
  <si>
    <t>Línea 123</t>
  </si>
  <si>
    <t>Lineamiento  66: Implementada encuesta de percepción y victimización de VBG</t>
  </si>
  <si>
    <t>Lineamiento 67: Realizadas campañas de sensibilización y capacitación sobre eliminación violencia intrafamiliar en comunas y corregimientos.</t>
  </si>
  <si>
    <t xml:space="preserve">Lineamiento 68: Campañas de prevención contra el acoso callejero realizadas </t>
  </si>
  <si>
    <t xml:space="preserve">Lineamiento 69:Jornadas de sensibilización realizadas </t>
  </si>
  <si>
    <t>Lineamiento 70: Se conoce y usa de manera permanente la aplicación Villavomov para la prevencióny denuncia de violencia contra la mujer y el acoso sexual en el transporte público.</t>
  </si>
  <si>
    <t>Lineamiento 71: Fortalecido pacto firmado con el transporte público y privado para desplazamiento de víctimas de VBG en situaciones de emergencia.</t>
  </si>
  <si>
    <t>1.67 Realizar encuesta de percepción y victimización para identificar los tipos de violencia que más afectan a las mujeres en el espacio público.</t>
  </si>
  <si>
    <t xml:space="preserve">1.68 Promover a través de los Comités Comunitarios de Género la realización de campañas de sensibilización y capacitación sobre violencia intrafamiliar en las comunas y corregimientos. </t>
  </si>
  <si>
    <t xml:space="preserve">1.69 Efectuar campañas de sensibilización y prevención contra el acoso callejero, mediante la realización de obras de teatro, campañas en medios de comunicación, performance en los semáforos. Se propone vincular a las artistas callejeras que trabajan en el espacio público. </t>
  </si>
  <si>
    <t xml:space="preserve">1.70 Promover la realización de jornadas de sensibilización sobre salud mental y violencia psicológica. </t>
  </si>
  <si>
    <t>1.71 Promover el uso y conocimiento de la aplicación Villavomov para la prevención y denuncia de violencia contra la mujer y acoso sexual en el transporte público.</t>
  </si>
  <si>
    <t xml:space="preserve">1.72 Fortalecer el pacto firmado con el transporte público y privado que garantiza el desplazamiento de las mujeres víctimas en situaciones de emergencia. </t>
  </si>
  <si>
    <t>SECRETARIA DE LA MUJER 
CONVENIOS UNIVERSIDADES PUBLICAS Y PRIVADAS.</t>
  </si>
  <si>
    <t xml:space="preserve">SECRETARIA DE LA MUJER
COMITES COMUNITARIOS DE GENERO </t>
  </si>
  <si>
    <t xml:space="preserve">SECRETARIA DE LA MUJER 
CORCUMVI 
COLECTIVOS DE ARTISTAS </t>
  </si>
  <si>
    <t>SECRETARIA DE LA MUJER 
SECRETARIA DE SALUD 
CORCUMVI
IMDER
FACULTADES DE PSICOLOGIA DE UNIVERSIDADES PUBLICAS Y PRIVADAS</t>
  </si>
  <si>
    <t xml:space="preserve">SECRETARIA DE LA MUJER
SECRETARIA DE MOVILIDAD
EMPRESAS DE TRANSPORTE PUBLICO Y PRIVADO </t>
  </si>
  <si>
    <t>Se desarrolla un proceso formativo con los 24 comités alcanzado en un 30%</t>
  </si>
  <si>
    <t>150 campañas realizadas en 2023</t>
  </si>
  <si>
    <t>Pacto con el transporte público del municipio-Jornadas con conductores de taxi y buses</t>
  </si>
  <si>
    <t>Un pacto firmado con el transporte público</t>
  </si>
  <si>
    <t>Lineamiento 72: Implementado fondo de emergencia para las mujeres victimas de violencia</t>
  </si>
  <si>
    <t>Lineamiento 73: Patrulla violeta fortalecida.</t>
  </si>
  <si>
    <t>Lineamiento 74:Acciones ejecutadas para la implementación de protocolos.</t>
  </si>
  <si>
    <t>Lineamiento 75:.Acciones ejecutadas para la implementación de veedurias.</t>
  </si>
  <si>
    <t xml:space="preserve">1.73 Implementar un fondo de emergencia para las mujeres victimas de violencia. </t>
  </si>
  <si>
    <t>1.74 Fortalecer la estrategia patrulla violeta. (un equipo interdisciplinarios de reacción inmediata frente a situaciones de violencia con apoyo de la Policía Nacional)</t>
  </si>
  <si>
    <t xml:space="preserve">1.75 Fortalecer en las universidades públicas y privadas la implementación de protocolo para la prevención y atención de casos de violencias basadas en género y violencias sexuales. </t>
  </si>
  <si>
    <t>1.76 Fomentar la conformación de veedurías estudiantiles en las universidades para hacer seguimiento a la aplicación de los protocolos.</t>
  </si>
  <si>
    <t>SECRETARIA DE LA MUJER 
SECRETARIA DE GOBIERNO
COOPERACION INTERNACIONAL</t>
  </si>
  <si>
    <t xml:space="preserve">SECRETARIA DE LA MUJER 
SECRETARIA DE GOBIERNO
POLICIA NACIONAL </t>
  </si>
  <si>
    <t xml:space="preserve">SECRETARIA DE LA MUJER 
UNIVERSIDADES PUBLICAS Y PRIVADAS </t>
  </si>
  <si>
    <t xml:space="preserve">4.1.8 Número (#) de estrategias de sensibilización y prevención a violencias contra la mujer a nivel municipal anual. </t>
  </si>
  <si>
    <t>4.1.9  Porcentaje (#) de implementación del fondo de emergencia para las mujeres víctimas de violencia.</t>
  </si>
  <si>
    <t xml:space="preserve">4.1. 8 Número (#) de estrategias de sensibilización y prevención a violencias contra la mujer a nivel municipal anual. </t>
  </si>
  <si>
    <t>4.1.10 Porcentaje (%) de cumplimiento de la estrategia de patrulla violeta</t>
  </si>
  <si>
    <t>Protocolo de patrulla violeta por medio del cual se han atendido 25 mujeres en 2023</t>
  </si>
  <si>
    <t xml:space="preserve">4.1.11 Número (#) de acciones encaminadas al establecimiento de protocolos y veedurias estudiantiles para la prevención y atención de casos de VBG y violencias sexuales. </t>
  </si>
  <si>
    <t xml:space="preserve">Lineamiento 76: Espacios de sensibilización realizados a policias, comisarios y jueces sobre VBG. </t>
  </si>
  <si>
    <t>Lineamiento 77: Se da cumplimiento al Decreto 378 de 2020</t>
  </si>
  <si>
    <t xml:space="preserve">Lineamiento 78: Componente de atención psicologica a hombres incorporado </t>
  </si>
  <si>
    <t>Lineamiento 79: Talleres realizados sobre masculinidades no violentas</t>
  </si>
  <si>
    <t xml:space="preserve">Lineamiento 80: Investigaciones realizadas sobre temas de género y masculinidades no violentas. </t>
  </si>
  <si>
    <t xml:space="preserve">1.77  Realizar espacios de sensibilización a policías judicial, Fiscalía y Jueces sobre VBG para lograr un nivel alto de administración de justicia con perspectiva de género que evita la revictimización. </t>
  </si>
  <si>
    <t xml:space="preserve">1.78 Se promueven acciones para dar cumplimiento al decreto 378 de 2020  donde la Secretaría de la Mujer presentará periódicamente los casos y situaciones de violencias basadas en género que afectan la seguridad de las mujeres en el municipio.
</t>
  </si>
  <si>
    <t xml:space="preserve">1.79 Fomentar la incorporación de un componente de atención a hombres para apropiar herramientas que les permita tramitar sus emociones, controlar el consumo de bebidas alcohólicas y de estupefacientes, en los programas de atención en salud mental para mujeres víctimas de VBG. </t>
  </si>
  <si>
    <t xml:space="preserve">1.80 Como medida de prevención se propone realizar talleres de formación sobre  masculinidades no violentas que fomenten las masculinidades no hegemónicas  y corresponsables. </t>
  </si>
  <si>
    <t>1.81 Promover desde la institucionalidad por medio de incentivos a los estudiantes la generación de semilleros de investigación, proyectos, monografias, tesis de posgrado sobre temas de género y masculinidades no violentas.</t>
  </si>
  <si>
    <t>SECRETARIA DE LA MUJER 
 INSTITUCIONES DE LA RUTA DE ATENCION A VBG.</t>
  </si>
  <si>
    <t>SECRETARIA DE LA MUJER 
 SECRETARIA DE GOBIERNO</t>
  </si>
  <si>
    <t xml:space="preserve">SECRETARIA DE LA MUJER 
UNIVERSIDADES PUBLICAS Y PRIVADAS  </t>
  </si>
  <si>
    <t xml:space="preserve">SECRETARIA DE LA MUJER 
SECRETARIA DE SALUD 
FACULTADES DE PSICOLOGIA DE UNIVERSIDADES PUBLICAS Y PRIVADAS </t>
  </si>
  <si>
    <t xml:space="preserve">SECRETARIA DE LA MUJER 
SECRETARIA DE SALUD
FACULTADES DE PSICOLOGIA DE UNIVERSIDADES PUBLICAS Y PRIVADAS </t>
  </si>
  <si>
    <t xml:space="preserve">SECRETARIA DE LA MUJER 
SECRETARIA DE PARTICIPACION Y GESTION SOCIAL 
MESA MUNICIPAL DE JUVENTUDES </t>
  </si>
  <si>
    <t>4.1.12 Número (#) de acciones en los que se aplica la ley 1761 de 2015</t>
  </si>
  <si>
    <t xml:space="preserve">300 jueces, 400 acivos de la Policía y  ejército sensibilizados y capacitados en 2023 en 5 jornadas </t>
  </si>
  <si>
    <t xml:space="preserve">4.1.13 Número (#) de acciones para la prevención del feminicidio por año. 
</t>
  </si>
  <si>
    <t>2 acciones de prevención realizadas en el marco del decreto 378/200 en 2023</t>
  </si>
  <si>
    <t>4.1.14 Porcentaje (%) de procesos pedagogicos realizados sobre temas de género.</t>
  </si>
  <si>
    <t>Eje 5: Paz y Seguridad</t>
  </si>
  <si>
    <t>Lineamiento 81: Garantizar las medidas de protección para defensoras y lideresas en situación de riesgo (Lugar de acogida, gestión de medidas, reevaluación de estudios de riesgos efectivo, articulación interinstitucional para facilitar el asilo en casos de riesgo extremo)</t>
  </si>
  <si>
    <t xml:space="preserve">1.82 Realizar campañas de atención médica de prevención en salud en comunas y corregimientos, incluyendo el derecho a la salud, y derecho a la salud sexual y reproductiva en todos los ciclos vitales de la mujer.
</t>
  </si>
  <si>
    <t>SECRETARIA DE GOBIERNO
SECRETARIA DE LA MUJER 
UNIDAD NACIONAL DE PROTECCION</t>
  </si>
  <si>
    <t xml:space="preserve">5.1.1 Porcentaje (%) de cumplimiento de implementación de las acciones para la atención a lideresas de derechos humanos. </t>
  </si>
  <si>
    <t>SECRETARIA DE GOBIERNO
SECRETARIA DE LA MUJER 
UNIDAD NACIONAL DE PROTECCION
JEP</t>
  </si>
  <si>
    <t>TODAS LAS SECRETARIAS
PARTIDOS POLITICOS
SECTORES RELIGIOSOS</t>
  </si>
  <si>
    <t>SECRETARIA DE LA MUJER
SECRETARIA DE GOBIERNO
AGENCIA  DE REINCORPORACION</t>
  </si>
  <si>
    <t>Lineamiento 82: Establecer protocolo de seguridad a lideresas sociales y defensoras de derechos humanos.</t>
  </si>
  <si>
    <t>1.83 Hacer seguimiento a la implementación de los protocolos de control y seguimiento a las entidades prestadoras de salud para que atiendan oportunamente a las mujeres que solicitan atención médica.</t>
  </si>
  <si>
    <t>Lineamiento 83: Promover acciones encaminadas a garantizar la libertad religiosa, no estigmatización, discriminación, hostigamiento y de apología al odio por motivos religiosos, culturales y de orientación política y sexual diversa.</t>
  </si>
  <si>
    <t>1.84 Realizar campañas de promoción y prevención en salud para mujeres cuidadoras.</t>
  </si>
  <si>
    <t xml:space="preserve">Lineamiento 84: Desarrollar una estrategia de reincorporación comunitaria, tomando como base el CONPES 3931 de 2018. 
</t>
  </si>
  <si>
    <t xml:space="preserve">1.85 Realizar  campañas de promoción y prevención en salud mental.
</t>
  </si>
  <si>
    <t>Lineamiento 85: Promover la formación en derechos humanos de las mujeres no organizadas víctimas del conflicto armado en las comunas y corregimientos.</t>
  </si>
  <si>
    <t xml:space="preserve">1.86 Promover estrategias de identificación de mujeres en condición de vulnerabilidad en comunas y corregimientos  para establecer una línea base para la implementación del programa salud en casa. </t>
  </si>
  <si>
    <t>SECRETARIA DE LA MUJER 
SECRETARIA DE GOBIERNO
SECRETARIA SOCIAL Y PARTICIPACION CIUDADANA</t>
  </si>
  <si>
    <t xml:space="preserve">5.1.2 Porcentaje (%) de espacios de formación desarrollados para mujeres lideresas y defensoras de derechos humanos. </t>
  </si>
  <si>
    <t>No hay escuelas continuas y de fácil acceso para la ruralidad en  materia de DDHH y defensoras</t>
  </si>
  <si>
    <t>Lineamiento 86: Promover espacios de autocuidado y autoprotección a lideresas y defensoras de derechos humanos.</t>
  </si>
  <si>
    <t>1.87 Fomentar el diseño y aplicación de rutas de atención médica integral en salud física y mental por componentes (materno perinatal, salud mental, cerebro cardio vascular y ginecología)</t>
  </si>
  <si>
    <t xml:space="preserve">Lineamiento 87: Brindar capacitación a los funcionarias/osos  sobre el programa integral de garantías a lideresas y defensoras de Derechos Humanos. 
</t>
  </si>
  <si>
    <t>Lineamiento 88.Desarrollar acciones para garantizar  servicios establecidos en la ley 1448 de 2011 y el Auto 092 de 2010</t>
  </si>
  <si>
    <t>Lineamiento 89: Desarrollar acciones para la apropiación del legado y las recomendaciones de la Comisión para el Esclarecimiento de la Verdad.</t>
  </si>
  <si>
    <t>Lineamiento 90: Fortalecimiento de las organizaciones e iniciativas de mujeres que promueven la memoria histórica.</t>
  </si>
  <si>
    <t xml:space="preserve">Lineamiento 91: Propiciar un programa para mujeres campesinas, rurales, indígenas, negras/afrodescendientes víctimas del despojo y el abandono forzado de sus tierras que posibilite recuperar su vínculo histórico con la tierra y el territorio. 
</t>
  </si>
  <si>
    <t>Lineamiento 92:  Promover acciones para el restablecimiento de derechos de las vícitimas de violencia sexual en el marco del conflicto armado interno CAI</t>
  </si>
  <si>
    <t>1.88 Promover la implementación de buenas prácticas de atención en servicios ginecológicos, madres gestantes, lactantes y postparto, el municipio cuenta con personal médico capacitado en atención libre de violencias y con calidad humana a madres gestantes, lactantes y en postparto.</t>
  </si>
  <si>
    <t>1.89 Implementar protocolo de seguimiento de prevención y atención a quejas y denuncias por maltrato y violencia ginecobstétrica.</t>
  </si>
  <si>
    <t>1.90 Fortalecer en los colegios la formaciónde educación sexual y derechos sexuales y  reproductivos, en todas las etapas del ciclo vital de la mujer, para que las niñas, niños y adolescentes sean multiplicadores de conocimiento con las mujeres de su familia. La formación debe garantizar que hombres y adolescentes tengan una postura activa sobre derechos sexuales y reproductivos, y corresponsables de la paternidad.</t>
  </si>
  <si>
    <t xml:space="preserve">1.91 Se implementan programas de capacitación a personal médico sobre la sentencia C-055 de 2022   y se capacita al personal médico en violencias basadas en género para que identifiquen violencias y su responsabilidad como personal médico para que activen la ruta de sospecha de VBG.
</t>
  </si>
  <si>
    <t xml:space="preserve">1.92 Garantizar el servicio de atención integral en salud para mujeres diversas en los centros de atención prioritaria escogidos. </t>
  </si>
  <si>
    <t>1.93 Crear una estrategia con la empresa privada para que las niñas y mujeres de baja condición socioeconómica, habitantes de calle y mujeres privadas de la libertad accedan a productos de higiene menstrual de manera gratuita, acogiendo la sentencia T-398 de 2019 de la Corte Constitucional.</t>
  </si>
  <si>
    <t xml:space="preserve">SECRETARIA DE LA MUJER 
SECRETARIA DE GOBIERNO 
 SECRETARIA SOCIAL Y PARTICIPACION CIUDADANA </t>
  </si>
  <si>
    <t>SECRETARIA DE LA MUJER 
 SECRETARIA GOBIERNO
SECRETARIA SOCIAL Y PARTICIPACION CIUDADANA
  UARIV</t>
  </si>
  <si>
    <t>SECRETARIA DE LA MUJER 
 SECRETARIA GOBIERNO
 SECRETARIA DE SALUD 
 SECRETARIA DE INFRAESTRUCTURA
SECRETARIA DE PLANEACION
 JEP</t>
  </si>
  <si>
    <t>5.1.7  Número (#) de acciones encaminadas a la reparación y no repetición de las mujeres víctimas.</t>
  </si>
  <si>
    <t>5.1.6 Número (#) de acciones encaminadas a la reparación y no repetición de las mujeres víctimas.</t>
  </si>
  <si>
    <t>5.1.5  Número (#) de acciones encaminadas a la reparación y no repetición de las mujeres víctimas.</t>
  </si>
  <si>
    <t>5.1.4  Número (#) de acciones encaminadas a la reparación y no repetición de las mujeres víctimas.</t>
  </si>
  <si>
    <t>5.1.3  Número (#) de acciones encaminadas a la reparación y no repetición de las mujeres víctimas.</t>
  </si>
  <si>
    <t>Reporte de la Secretaría de Gestión Social en cuanto a las acciones de reparación y no repetición</t>
  </si>
  <si>
    <t xml:space="preserve">5.1.8  Porcentaje (%) de implementación del Centro Holístico para las mujeres víctimas e Violencia sexual en el marco del CAI.
</t>
  </si>
  <si>
    <t xml:space="preserve">Se entrega el proyecto en la administración 2020-2023 </t>
  </si>
  <si>
    <t>Lineamiento 93: Impulsar la articulación de las recomendaciones del programa de ciudades seguras a la política de seguridad municipal.</t>
  </si>
  <si>
    <t xml:space="preserve">Lineamiento 94: Promover acciones que garanticen la seguridad de las mujeres que ejercen alguna actividad económica en el espacio público. </t>
  </si>
  <si>
    <t>1.94  Implementar una cátedra de educación en salud menstrual en colegios y comunidades, con el objetivo que las niñas no dejen de asistir al colegio por tener la menstruación.</t>
  </si>
  <si>
    <t xml:space="preserve">1.95  Desarrollar acciones para que el Centro Especializado Materno Infantil (CEMI) se convierta en el Centro de Atención Especializada integral  para la Mujer. </t>
  </si>
  <si>
    <t xml:space="preserve">SECRETARIA GOBIERNO
 SECRETARIA DE CATASTRO Y ESPACIO PUBLICO </t>
  </si>
  <si>
    <t>5.1.9  Porcentaje (% ) de implementación de las recomendaciones del programa ciudades seguras</t>
  </si>
  <si>
    <t>5.1.10  Porcentaje (% ) de implementación de las recomendaciones del programa ciudades seguras</t>
  </si>
  <si>
    <t>600 acciones realizadas en lo que va del Gobierno 2019-2023</t>
  </si>
  <si>
    <t xml:space="preserve">Lineamiento 95: Alianzas fortalecidas e implementadas de asistencia técnica. </t>
  </si>
  <si>
    <t xml:space="preserve">Lineamiento 96: Aumentada la articulación entre secretarias y oficinas municipales. </t>
  </si>
  <si>
    <t>Lineamiento 97: Implementada ruta de atención de violencia institucional contra las mujeres</t>
  </si>
  <si>
    <t>Lineamiento 98: Incrementada la inversión visibilizada en los proyectos trazados para la equidad de la mujer.</t>
  </si>
  <si>
    <t xml:space="preserve">Lineamiento 99: Implementadas acciones que contribuyen al fortalecimiento de las capacidades de la corporación pública municipal y la Sociedad Civil para el  para el análisis del enfoque de género en los proyectos presupuestarios. </t>
  </si>
  <si>
    <t xml:space="preserve">Lineamiento 100: Implementada armonización del enfoque de género de la administración municipal con el PND </t>
  </si>
  <si>
    <t xml:space="preserve">Lineamiento 101:  Presupuesto aprobado para el aumento de la capacidad institucional que garantiza la transversalización de género. </t>
  </si>
  <si>
    <t>1.96 Fortalecer las alianzas con organismos internacionales y de cooperación para la asistencia técnica a la administración municipal.</t>
  </si>
  <si>
    <t>1.97  Promover la articulación entre las secretarías y oficinas para la transversalización del enfoque de género</t>
  </si>
  <si>
    <t xml:space="preserve">1.98  Desarrollar acciones para la implementación de una ruta para la atención de la violencia institucional contra las mujeres.
</t>
  </si>
  <si>
    <t xml:space="preserve">1.99  Fortalecer de la gestión pública territorial con enfoque de género a través de la marcación de proyectos en el trazador presupuestal de equidad de la mujer. </t>
  </si>
  <si>
    <t xml:space="preserve">1.100  Generar acciones que contribuyan al fortalecimiento de las capacidades de la corporación pública municipal y de la sociedad civil para el análisis del enfoque de género en los proyectos presupuestarios. 
</t>
  </si>
  <si>
    <t xml:space="preserve">1.101 Promover la armonización de la administración municipal con los planes nacionales de desarrollo vigente para alcanzar las metas de desarrollo sostenible que incorporan el enfoque de género.
</t>
  </si>
  <si>
    <t xml:space="preserve">1.102  Aumentar la capacidad institucional para garantizar la transversalización del enfoque de género. 
</t>
  </si>
  <si>
    <t>TODAS LAS SECRETARIAS DE LA ALCALDIA MUNICIPAL
 ORGANISMOS INTERNACIONALES
 ENTIDADES DEL ORDEN NACIONAL PND</t>
  </si>
  <si>
    <t>TODAS LAS SECRETARIAS DE LA ALCALDIA MUNICIPAL</t>
  </si>
  <si>
    <t>TODAS LAS SECRETARIAS DE LA ALCALDIA MUNICIPAL
 ORGANISMOS INTERNACIONALES 
ENTIDADES DEL ORDEN NACIONAL PND</t>
  </si>
  <si>
    <t xml:space="preserve">SECRETARIA DE PLANEACION
SECRETARIA DE HACIENDA
 SECRETARIA DE LA MUJER </t>
  </si>
  <si>
    <t xml:space="preserve">6.1.5  N° de acciones implementadas que garantizan la transversalización del enfoque de género en la administración municipal. </t>
  </si>
  <si>
    <t xml:space="preserve">6.1.4 N° de acciones implementadas que garantizan la transversalización del enfoque de género en la administración municipal. </t>
  </si>
  <si>
    <t xml:space="preserve">6.1.3 N° de acciones implementadas que garantizan la transversalización del enfoque de género en la administración municipal. </t>
  </si>
  <si>
    <t xml:space="preserve">6.1.2 N° de acciones implementadas que garantizan la transversalización del enfoque de género en la administración municipal. </t>
  </si>
  <si>
    <t xml:space="preserve">6.1.1  N° de acciones implementadas que garantizan la transversalización del enfoque de género en la administración municipal. </t>
  </si>
  <si>
    <t>2 Convenios con entidades cooperación internacional para la transversaliación del enfoque de género</t>
  </si>
  <si>
    <t xml:space="preserve">20 sectores de la administración municipal articulados con la Secretaría de la Mujer para la gestión pública con enfoque de género  </t>
  </si>
  <si>
    <t>Recursos identificados como transversales en el Trazador Presupuestal para la Equidad de la Mujer vigencia 2023</t>
  </si>
  <si>
    <t>Nro de acciones adelantadas 2023</t>
  </si>
  <si>
    <t>6.1.6 Porcentaje (%) de metas con enfoque género incluidas en los planes de desarrollo municipal alineados con los Planes Nacionales de Desarrollo.</t>
  </si>
  <si>
    <t xml:space="preserve">6.1.7  Pocentaje (%) Presupuesto destinado para la transvesalización  del enfoque de género. </t>
  </si>
  <si>
    <t>137 proyectos trazan  incorporan el enfoque de género</t>
  </si>
  <si>
    <t>Gasto inversión y funcionamiento de  Secres Mujer, Planeación y Hacienda, exclusivo para transversalización de género, año 2023</t>
  </si>
  <si>
    <t xml:space="preserve">Eje 6: Institucionalidad con Enfoque de Genero </t>
  </si>
  <si>
    <t>Eje 1: Autonomia  Economica y desarrollo socialY Productivo-Economia del Cuidado</t>
  </si>
  <si>
    <t>SECRETARIA DE LA MUJER, Y  EQUIDAD DE GENERO</t>
  </si>
  <si>
    <t>N/A</t>
  </si>
  <si>
    <t xml:space="preserve">SECRETARIA DE SALUD
SECRETARIA DE EDUCACION
SECRETARIA DE LA MUJER </t>
  </si>
  <si>
    <t>Objetivo 3: Promover que las mujeres de bajos recursos y/o vulnerables accedan a la educación primaria, básica, superior universitaria, técnica y tecnológica, así como educación para el emprendimiento. Las mujeres en extraedad y que no han tenido oportunidades de educarse acceden a la educación básica y secundaria.</t>
  </si>
  <si>
    <t>Objetivo 3:  Promover que las mujeres de bajos recursos y/o vulnerables accedan a la educación primaria, básica, superior universitaria, técnica y tecnológica, así como educación para el emprendimiento. Las mujeres en extraedad y que no han tenido oportunidades de educarse acceden a la educación básica y secundaria.</t>
  </si>
  <si>
    <t>Objetivo 4: Disminuir las brechas laborales entre hombres y mujeres con relación a la participación, ocupación, desempleo, ingresos y trabajo en condiciones dignas.</t>
  </si>
  <si>
    <t>Objetivo 5: Promover buenas prácticas de género en las empresas públicas y privadas para lograr mayor acceso de la mujer al mundo laboral.</t>
  </si>
  <si>
    <t>Objetivo 6: Fortalecer el desarrollo de emprendimientos de las mujeres y apoyar su sostenibilidad.</t>
  </si>
  <si>
    <t>Objetivo 7: Garantizar el acceso a subsidios de vivienda a las mujeres cabezas de hogar y mujeres en extrema pobreza, teniendo en cuenta el enfoque poblacional diferencial.</t>
  </si>
  <si>
    <t>Objetivo 8: Promover la creación del sistema municipal del cuidado de Villavicencio.</t>
  </si>
  <si>
    <t>Objetivo 9: Las mujeres cuentan con formación política para ejercer cargos de liderazgo y representación política.</t>
  </si>
  <si>
    <t>Objetivo 10: Se transforman imaginarios socioculturales sobre estereotipos y roles de género que afectan la participación política de las mujeres.</t>
  </si>
  <si>
    <t>Objetivo 11: Prevenir la violencia política simbólica, psicológica, física y económica contra las mujeres que aspiran o ejercen cargos de representación política y liderazgos en el municipio.</t>
  </si>
  <si>
    <t>Objetivo 12: Reconocer y fortalecer las organizaciones de mujeres lideresas sociales y defensoras de derechos humanos. </t>
  </si>
  <si>
    <t>Objetivo 13: Fortalecer los Comités Comunitarios de Género y garantizar su continuidad.</t>
  </si>
  <si>
    <t>Objetivo14: Generar condiciones para que las mujeres del municipio de Villavicencio se informen y sean conscientes de sus derechos a recibir una atención de calidad, oportuna e integral en salud, sin importar su condición socioeconómica</t>
  </si>
  <si>
    <t xml:space="preserve">Objetivo 15: Fortalecer programa de salud en casa mediante un equipo interdisciplinar  (médicos, psicólogos, enfermeras) en las comunas y corregimientos del municipio.
</t>
  </si>
  <si>
    <t xml:space="preserve">Objetivo 16: Brindar atención oportuna y de calidad a mujeres en atención ginecológica, gestantes, lactantes y en posparto por parte de personal médico capacitado y con calidad humana.
</t>
  </si>
  <si>
    <t xml:space="preserve"> Objetivo 16: Brindar atención oportuna y de calidad a mujeres en atención ginecológica, gestantes, lactantes y en posparto por parte de personal médico capacitado y con calidad humana.
</t>
  </si>
  <si>
    <t xml:space="preserve">Objetivo 17: Promover el derecho a las mujeres a la salud menstrual, sexual y reproductiva, además de garantizar a las mujeres su autonomía física y el derecho a tomar decisiones informadas y conscientes sobre sus vidas y sus cuerpos.  </t>
  </si>
  <si>
    <t xml:space="preserve">Objetivo 18: Desarrollar acciones para que el Centro Especializado Materno Infantil (CEMI)  se convierta en el Centro de Atención Especializada integral  para la Mujer. </t>
  </si>
  <si>
    <t>Objetivo 19: Generar condiciones de seguridad a las mujeres, niñas y adolescentes en el ámbito público y privado, implementando medidas de prevención, protección, atención, acceso a la justicia y reparación integral.</t>
  </si>
  <si>
    <t>Objetivo 20: Generar las condiciones para garantizar la operatividad del Centro Integrado de Atención a la Mujer.</t>
  </si>
  <si>
    <t>Objetivo 21: Brindar atención integral y oportuna y con calidad humana a las mujeres víctimas de VIF y VBG en el espacio público, implementando medidas de prevención, protección, acceso a la justicia y reparación integral.</t>
  </si>
  <si>
    <t xml:space="preserve">Objetivo 22: Desarrollar estrategias de transformación cultural para sensibilizar, informar y mitigar el feminicidio. </t>
  </si>
  <si>
    <t>Objetivo 23: Desarrollar acciones que conduzcan a generar condiciones de seguridad para el ejercicio de los liderazgos de las mujeres lideresas sociales y comunitarias, así como a las defensoras de derechos humanos.</t>
  </si>
  <si>
    <t xml:space="preserve">Objetivo 24: Desarrollar acciones que contribuyan a garantizar la atención efectiva a las mujeres víctimas del conflicto armado interno CAI y restablecimiento de derechos desde el enfoque étnico, poblacional y diferencial. </t>
  </si>
  <si>
    <t>Objetivo  25: Generar acciones que contribuyan a la implementación de las recomendaciones del programa ciudades seguras, para  garantizar los derechos de las mujeres a disfrutar la ciudad libre de violencias.</t>
  </si>
  <si>
    <t xml:space="preserve">Objetivo 26: Fortalecer los instrumentos y mecanismos  para la transversalización del enfoque de género en las Secretarías, direcciones y entidades descentralizadas de la administración municipal. 
</t>
  </si>
  <si>
    <t xml:space="preserve">Objetivo 2: Realizar acciones para diagnosticar y plantear acciones en los entornos educativos para la disminución de   imaginarios y estereotipos de las labores del cuidado del hogar.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</si>
</sst>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5" formatCode="&quot;$&quot;\ #,##0;\-&quot;$&quot;\ #,##0"/>
    <numFmt numFmtId="7" formatCode="&quot;$&quot;\ #,##0.00;\-&quot;$&quot;\ #,##0.00"/>
    <numFmt numFmtId="41" formatCode="_-* #,##0_-;\-* #,##0_-;_-* &quot;-&quot;_-;_-@_-"/>
    <numFmt numFmtId="164" formatCode="_-&quot;$&quot;* #,##0_-;\-&quot;$&quot;* #,##0_-;_-&quot;$&quot;* &quot;-&quot;_-;_-@_-"/>
    <numFmt numFmtId="165" formatCode="_ * #,##0.00_ ;_ * \-#,##0.00_ ;_ * &quot;-&quot;??_ ;_ @_ "/>
    <numFmt numFmtId="166" formatCode="_ * #,##0_ ;_ * \-#,##0_ ;_ * &quot;-&quot;??_ ;_ @_ "/>
    <numFmt numFmtId="167" formatCode="_-* #,##0\ &quot;Pts&quot;_-;\-* #,##0\ &quot;Pts&quot;_-;_-* &quot;-&quot;\ &quot;Pts&quot;_-;_-@_-"/>
    <numFmt numFmtId="168" formatCode="_-* #,##0\ _P_t_s_-;\-* #,##0\ _P_t_s_-;_-* &quot;-&quot;\ _P_t_s_-;_-@_-"/>
    <numFmt numFmtId="169" formatCode="#.##000"/>
    <numFmt numFmtId="170" formatCode="\$#,#00"/>
    <numFmt numFmtId="171" formatCode="%#,#00"/>
    <numFmt numFmtId="172" formatCode="#,#00"/>
    <numFmt numFmtId="173" formatCode="#.##0,"/>
    <numFmt numFmtId="174" formatCode="\$#,"/>
    <numFmt numFmtId="175" formatCode="\$#,##0.00\ ;\(\$#,##0.00\)"/>
    <numFmt numFmtId="176" formatCode="#,##0.000;\-#,##0.000"/>
    <numFmt numFmtId="177" formatCode="_ [$€-2]\ * #,##0.00_ ;_ [$€-2]\ * \-#,##0.00_ ;_ [$€-2]\ * &quot;-&quot;??_ "/>
    <numFmt numFmtId="178" formatCode="0.0%"/>
    <numFmt numFmtId="179" formatCode="_-&quot;$&quot;* #,##0.00_-;\-&quot;$&quot;* #,##0.00_-;_-&quot;$&quot;* &quot;-&quot;_-;_-@_-"/>
    <numFmt numFmtId="180" formatCode="&quot;$&quot;#,##0"/>
    <numFmt numFmtId="181" formatCode="_-[$$-240A]\ * #,##0.00_-;\-[$$-240A]\ * #,##0.00_-;_-[$$-240A]\ * &quot;-&quot;??_-;_-@_-"/>
  </numFmts>
  <fonts count="6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
      <color indexed="8"/>
      <name val="Courier"/>
      <family val="3"/>
    </font>
    <font>
      <sz val="1"/>
      <color indexed="8"/>
      <name val="Courier"/>
      <family val="3"/>
    </font>
    <font>
      <sz val="12"/>
      <name val="Arial MT"/>
    </font>
    <font>
      <sz val="8"/>
      <name val="Arial"/>
      <family val="2"/>
    </font>
    <font>
      <sz val="12"/>
      <color indexed="24"/>
      <name val="Modern"/>
      <family val="3"/>
      <charset val="255"/>
    </font>
    <font>
      <b/>
      <sz val="18"/>
      <color indexed="24"/>
      <name val="Modern"/>
      <family val="3"/>
      <charset val="255"/>
    </font>
    <font>
      <b/>
      <sz val="12"/>
      <color indexed="24"/>
      <name val="Modern"/>
      <family val="3"/>
      <charset val="255"/>
    </font>
    <font>
      <sz val="12"/>
      <name val="Arial Narrow"/>
      <family val="2"/>
    </font>
    <font>
      <b/>
      <sz val="10"/>
      <name val="Arial Narrow"/>
      <family val="2"/>
    </font>
    <font>
      <b/>
      <sz val="12"/>
      <color theme="0"/>
      <name val="Arial Narrow"/>
      <family val="2"/>
    </font>
    <font>
      <b/>
      <sz val="10"/>
      <name val="Arial"/>
      <family val="2"/>
    </font>
    <font>
      <b/>
      <sz val="10"/>
      <color rgb="FFFF0000"/>
      <name val="Arial"/>
      <family val="2"/>
    </font>
    <font>
      <b/>
      <sz val="12"/>
      <name val="Arial Narrow"/>
      <family val="2"/>
    </font>
    <font>
      <b/>
      <sz val="10"/>
      <color theme="0"/>
      <name val="Arial"/>
      <family val="2"/>
    </font>
    <font>
      <b/>
      <sz val="10"/>
      <color rgb="FFC00000"/>
      <name val="Arial"/>
      <family val="2"/>
    </font>
    <font>
      <sz val="10"/>
      <color rgb="FFC00000"/>
      <name val="Arial"/>
      <family val="2"/>
    </font>
    <font>
      <sz val="16"/>
      <color theme="0"/>
      <name val="Arial Narrow"/>
      <family val="2"/>
    </font>
    <font>
      <b/>
      <sz val="14"/>
      <name val="Arial Narrow"/>
      <family val="2"/>
    </font>
    <font>
      <u/>
      <sz val="10"/>
      <color indexed="12"/>
      <name val="Arial"/>
      <family val="2"/>
    </font>
    <font>
      <sz val="14"/>
      <color theme="4"/>
      <name val="Arial Narrow"/>
      <family val="2"/>
    </font>
    <font>
      <sz val="14"/>
      <name val="Arial Narrow"/>
      <family val="2"/>
    </font>
    <font>
      <sz val="14"/>
      <color theme="1"/>
      <name val="Calibri"/>
      <family val="2"/>
      <scheme val="minor"/>
    </font>
    <font>
      <u/>
      <sz val="14"/>
      <name val="Arial Narrow"/>
      <family val="2"/>
    </font>
    <font>
      <u/>
      <sz val="14"/>
      <color indexed="12"/>
      <name val="Arial"/>
      <family val="2"/>
    </font>
    <font>
      <b/>
      <sz val="10"/>
      <color theme="1"/>
      <name val="Arial Narrow"/>
      <family val="2"/>
    </font>
    <font>
      <sz val="10"/>
      <color theme="1"/>
      <name val="Arial Narrow"/>
      <family val="2"/>
    </font>
    <font>
      <sz val="10"/>
      <color rgb="FFFF0000"/>
      <name val="Arial"/>
      <family val="2"/>
    </font>
    <font>
      <sz val="10"/>
      <color theme="8"/>
      <name val="Arial"/>
      <family val="2"/>
    </font>
    <font>
      <b/>
      <sz val="10"/>
      <color theme="9"/>
      <name val="Arial"/>
      <family val="2"/>
    </font>
    <font>
      <sz val="10"/>
      <color theme="9"/>
      <name val="Arial"/>
      <family val="2"/>
    </font>
    <font>
      <sz val="11"/>
      <name val="Times New Roman"/>
      <family val="1"/>
    </font>
    <font>
      <sz val="10"/>
      <name val="Arial"/>
      <family val="2"/>
    </font>
    <font>
      <sz val="16"/>
      <name val="Arial Narrow"/>
      <family val="2"/>
    </font>
    <font>
      <sz val="10"/>
      <name val="Arial"/>
      <family val="2"/>
    </font>
    <font>
      <b/>
      <sz val="22"/>
      <color theme="0"/>
      <name val="Arial Narrow"/>
      <family val="2"/>
    </font>
    <font>
      <b/>
      <sz val="18"/>
      <color theme="0"/>
      <name val="Arial"/>
      <family val="2"/>
    </font>
    <font>
      <b/>
      <sz val="10"/>
      <color theme="8"/>
      <name val="Arial"/>
      <family val="2"/>
    </font>
    <font>
      <b/>
      <sz val="10"/>
      <color theme="1"/>
      <name val="Arial"/>
      <family val="2"/>
    </font>
    <font>
      <b/>
      <sz val="16"/>
      <color theme="0"/>
      <name val="Arial Narrow"/>
      <family val="2"/>
    </font>
    <font>
      <sz val="12"/>
      <color theme="0"/>
      <name val="Arial Narrow"/>
      <family val="2"/>
    </font>
    <font>
      <b/>
      <sz val="72"/>
      <name val="Arial Narrow"/>
      <family val="2"/>
    </font>
    <font>
      <b/>
      <sz val="14"/>
      <name val="Arial"/>
      <family val="2"/>
    </font>
    <font>
      <sz val="14"/>
      <name val="Arial"/>
      <family val="2"/>
    </font>
    <font>
      <b/>
      <i/>
      <sz val="36"/>
      <name val="Arial"/>
      <family val="2"/>
    </font>
    <font>
      <i/>
      <sz val="14"/>
      <name val="Arial"/>
      <family val="2"/>
    </font>
    <font>
      <i/>
      <sz val="12"/>
      <color theme="0"/>
      <name val="Arial Narrow"/>
      <family val="2"/>
    </font>
    <font>
      <sz val="11"/>
      <name val="Arial"/>
      <family val="2"/>
    </font>
    <font>
      <b/>
      <u/>
      <sz val="12"/>
      <name val="Arial Narrow"/>
      <family val="2"/>
    </font>
    <font>
      <sz val="12"/>
      <color theme="1"/>
      <name val="Arial Narrow"/>
      <family val="2"/>
    </font>
    <font>
      <sz val="48"/>
      <name val="Arial"/>
      <family val="2"/>
    </font>
    <font>
      <sz val="12"/>
      <name val="Arial"/>
      <family val="2"/>
    </font>
    <font>
      <b/>
      <sz val="12"/>
      <name val="Arial"/>
      <family val="2"/>
    </font>
    <font>
      <b/>
      <i/>
      <sz val="36"/>
      <color theme="1"/>
      <name val="Arial"/>
      <family val="2"/>
    </font>
    <font>
      <sz val="10"/>
      <name val="Arial Narrow"/>
      <family val="2"/>
    </font>
    <font>
      <u/>
      <sz val="10"/>
      <color indexed="12"/>
      <name val="Arial Narrow"/>
      <family val="2"/>
    </font>
    <font>
      <b/>
      <i/>
      <sz val="10"/>
      <name val="Arial"/>
      <family val="2"/>
    </font>
    <font>
      <b/>
      <sz val="10"/>
      <color theme="0"/>
      <name val="Arial Narrow"/>
      <family val="2"/>
    </font>
    <font>
      <sz val="10"/>
      <color theme="0"/>
      <name val="Arial Narrow"/>
      <family val="2"/>
    </font>
    <font>
      <u/>
      <sz val="10"/>
      <color theme="1"/>
      <name val="Arial Narrow"/>
      <family val="2"/>
    </font>
  </fonts>
  <fills count="21">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0.749992370372631"/>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4F81BE"/>
        <bgColor indexed="64"/>
      </patternFill>
    </fill>
    <fill>
      <patternFill patternType="solid">
        <fgColor rgb="FF9BBB59"/>
        <bgColor indexed="64"/>
      </patternFill>
    </fill>
    <fill>
      <patternFill patternType="solid">
        <fgColor rgb="FFD8D8D8"/>
        <bgColor indexed="64"/>
      </patternFill>
    </fill>
    <fill>
      <patternFill patternType="solid">
        <fgColor rgb="FFFFFF00"/>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6" tint="-0.499984740745262"/>
        <bgColor indexed="64"/>
      </patternFill>
    </fill>
  </fills>
  <borders count="64">
    <border>
      <left/>
      <right/>
      <top/>
      <bottom/>
      <diagonal/>
    </border>
    <border>
      <left style="thin">
        <color auto="1"/>
      </left>
      <right/>
      <top style="thin">
        <color auto="1"/>
      </top>
      <bottom/>
      <diagonal/>
    </border>
    <border>
      <left/>
      <right/>
      <top style="double">
        <color auto="1"/>
      </top>
      <bottom/>
      <diagonal/>
    </border>
    <border>
      <left/>
      <right/>
      <top style="thin">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double">
        <color auto="1"/>
      </left>
      <right/>
      <top/>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right/>
      <top/>
      <bottom style="thin">
        <color auto="1"/>
      </bottom>
      <diagonal/>
    </border>
    <border>
      <left/>
      <right/>
      <top style="medium">
        <color auto="1"/>
      </top>
      <bottom style="medium">
        <color auto="1"/>
      </bottom>
      <diagonal/>
    </border>
    <border>
      <left style="medium">
        <color auto="1"/>
      </left>
      <right/>
      <top/>
      <bottom/>
      <diagonal/>
    </border>
    <border>
      <left/>
      <right style="thin">
        <color auto="1"/>
      </right>
      <top/>
      <bottom style="thin">
        <color auto="1"/>
      </bottom>
      <diagonal/>
    </border>
    <border>
      <left/>
      <right style="thin">
        <color auto="1"/>
      </right>
      <top/>
      <bottom/>
      <diagonal/>
    </border>
    <border>
      <left style="thin">
        <color theme="1"/>
      </left>
      <right style="thin">
        <color theme="1"/>
      </right>
      <top style="thin">
        <color theme="1"/>
      </top>
      <bottom style="thin">
        <color theme="1"/>
      </bottom>
      <diagonal/>
    </border>
    <border>
      <left/>
      <right style="thin">
        <color theme="1"/>
      </right>
      <top/>
      <bottom style="thin">
        <color theme="1"/>
      </bottom>
      <diagonal/>
    </border>
    <border>
      <left style="thin">
        <color theme="1"/>
      </left>
      <right/>
      <top/>
      <bottom style="thin">
        <color theme="1"/>
      </bottom>
      <diagonal/>
    </border>
    <border>
      <left style="thin">
        <color auto="1"/>
      </left>
      <right/>
      <top/>
      <bottom style="thin">
        <color theme="1"/>
      </bottom>
      <diagonal/>
    </border>
    <border>
      <left/>
      <right/>
      <top style="medium">
        <color auto="1"/>
      </top>
      <bottom/>
      <diagonal/>
    </border>
    <border>
      <left/>
      <right style="thin">
        <color theme="1"/>
      </right>
      <top style="thin">
        <color auto="1"/>
      </top>
      <bottom style="thin">
        <color auto="1"/>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thin">
        <color auto="1"/>
      </left>
      <right/>
      <top/>
      <bottom style="medium">
        <color indexed="64"/>
      </bottom>
      <diagonal/>
    </border>
    <border>
      <left/>
      <right/>
      <top/>
      <bottom style="medium">
        <color indexed="64"/>
      </bottom>
      <diagonal/>
    </border>
    <border>
      <left/>
      <right style="thin">
        <color auto="1"/>
      </right>
      <top/>
      <bottom style="medium">
        <color indexed="64"/>
      </bottom>
      <diagonal/>
    </border>
    <border>
      <left style="medium">
        <color auto="1"/>
      </left>
      <right/>
      <top/>
      <bottom style="thin">
        <color auto="1"/>
      </bottom>
      <diagonal/>
    </border>
    <border>
      <left/>
      <right style="medium">
        <color auto="1"/>
      </right>
      <top/>
      <bottom style="thin">
        <color auto="1"/>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theme="1"/>
      </right>
      <top style="thin">
        <color theme="1"/>
      </top>
      <bottom style="thin">
        <color theme="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46">
    <xf numFmtId="0" fontId="0" fillId="0" borderId="0"/>
    <xf numFmtId="0" fontId="5" fillId="0" borderId="0">
      <protection locked="0"/>
    </xf>
    <xf numFmtId="0" fontId="5" fillId="0" borderId="0">
      <protection locked="0"/>
    </xf>
    <xf numFmtId="169" fontId="6" fillId="0" borderId="0">
      <protection locked="0"/>
    </xf>
    <xf numFmtId="168" fontId="4" fillId="0" borderId="0" applyFont="0" applyFill="0" applyBorder="0" applyAlignment="0" applyProtection="0"/>
    <xf numFmtId="0" fontId="3" fillId="0" borderId="0">
      <protection locked="0"/>
    </xf>
    <xf numFmtId="173" fontId="6" fillId="0" borderId="0">
      <protection locked="0"/>
    </xf>
    <xf numFmtId="170" fontId="6" fillId="0" borderId="0">
      <protection locked="0"/>
    </xf>
    <xf numFmtId="167" fontId="4" fillId="0" borderId="0" applyFont="0" applyFill="0" applyBorder="0" applyAlignment="0" applyProtection="0"/>
    <xf numFmtId="0" fontId="3" fillId="0" borderId="0">
      <protection locked="0"/>
    </xf>
    <xf numFmtId="174" fontId="6" fillId="0" borderId="0">
      <protection locked="0"/>
    </xf>
    <xf numFmtId="0" fontId="6" fillId="0" borderId="0">
      <protection locked="0"/>
    </xf>
    <xf numFmtId="177" fontId="3" fillId="0" borderId="0" applyFont="0" applyFill="0" applyBorder="0" applyAlignment="0" applyProtection="0"/>
    <xf numFmtId="0" fontId="6" fillId="0" borderId="0">
      <protection locked="0"/>
    </xf>
    <xf numFmtId="172" fontId="6" fillId="0" borderId="0">
      <protection locked="0"/>
    </xf>
    <xf numFmtId="172" fontId="6" fillId="0" borderId="0">
      <protection locked="0"/>
    </xf>
    <xf numFmtId="0" fontId="6" fillId="0" borderId="0">
      <protection locked="0"/>
    </xf>
    <xf numFmtId="0" fontId="5" fillId="0" borderId="0">
      <protection locked="0"/>
    </xf>
    <xf numFmtId="0" fontId="5" fillId="0" borderId="0">
      <protection locked="0"/>
    </xf>
    <xf numFmtId="0" fontId="5" fillId="0" borderId="0">
      <protection locked="0"/>
    </xf>
    <xf numFmtId="165" fontId="3" fillId="0" borderId="0" applyFont="0" applyFill="0" applyBorder="0" applyAlignment="0" applyProtection="0"/>
    <xf numFmtId="170" fontId="6" fillId="0" borderId="0">
      <protection locked="0"/>
    </xf>
    <xf numFmtId="176" fontId="3" fillId="0" borderId="0">
      <protection locked="0"/>
    </xf>
    <xf numFmtId="171" fontId="6" fillId="0" borderId="0">
      <protection locked="0"/>
    </xf>
    <xf numFmtId="9" fontId="3" fillId="0" borderId="0" applyFont="0" applyFill="0" applyBorder="0" applyAlignment="0" applyProtection="0"/>
    <xf numFmtId="169" fontId="6" fillId="0" borderId="0">
      <protection locked="0"/>
    </xf>
    <xf numFmtId="5" fontId="7" fillId="0" borderId="0">
      <protection locked="0"/>
    </xf>
    <xf numFmtId="39" fontId="8" fillId="0" borderId="1" applyFill="0">
      <alignment horizontal="left"/>
    </xf>
    <xf numFmtId="0" fontId="3" fillId="0" borderId="0" applyNumberFormat="0"/>
    <xf numFmtId="0" fontId="6" fillId="0" borderId="2">
      <protection locked="0"/>
    </xf>
    <xf numFmtId="0" fontId="9" fillId="0" borderId="0" applyProtection="0"/>
    <xf numFmtId="175" fontId="9" fillId="0" borderId="0" applyProtection="0"/>
    <xf numFmtId="0" fontId="10" fillId="0" borderId="0" applyProtection="0"/>
    <xf numFmtId="0" fontId="11" fillId="0" borderId="0" applyProtection="0"/>
    <xf numFmtId="0" fontId="9" fillId="0" borderId="3" applyProtection="0"/>
    <xf numFmtId="0" fontId="9" fillId="0" borderId="0"/>
    <xf numFmtId="10" fontId="9" fillId="0" borderId="0" applyProtection="0"/>
    <xf numFmtId="0" fontId="9" fillId="0" borderId="0"/>
    <xf numFmtId="2" fontId="9" fillId="0" borderId="0" applyProtection="0"/>
    <xf numFmtId="4" fontId="9" fillId="0" borderId="0" applyProtection="0"/>
    <xf numFmtId="0" fontId="2" fillId="0" borderId="0"/>
    <xf numFmtId="0" fontId="3" fillId="0" borderId="0"/>
    <xf numFmtId="0" fontId="23" fillId="0" borderId="0" applyNumberFormat="0" applyFill="0" applyBorder="0" applyAlignment="0" applyProtection="0">
      <alignment vertical="top"/>
      <protection locked="0"/>
    </xf>
    <xf numFmtId="0" fontId="1" fillId="0" borderId="0"/>
    <xf numFmtId="41" fontId="36" fillId="0" borderId="0" applyFont="0" applyFill="0" applyBorder="0" applyAlignment="0" applyProtection="0"/>
    <xf numFmtId="164" fontId="38" fillId="0" borderId="0" applyFont="0" applyFill="0" applyBorder="0" applyAlignment="0" applyProtection="0"/>
  </cellStyleXfs>
  <cellXfs count="611">
    <xf numFmtId="0" fontId="0" fillId="0" borderId="0" xfId="0"/>
    <xf numFmtId="0" fontId="15" fillId="0" borderId="0" xfId="0" applyFont="1"/>
    <xf numFmtId="0" fontId="12" fillId="4" borderId="0" xfId="0" applyFont="1" applyFill="1" applyAlignment="1">
      <alignment vertical="center"/>
    </xf>
    <xf numFmtId="0" fontId="12" fillId="0" borderId="0" xfId="0" applyFont="1" applyAlignment="1">
      <alignment vertical="center"/>
    </xf>
    <xf numFmtId="9" fontId="12" fillId="0" borderId="0" xfId="0" applyNumberFormat="1" applyFont="1" applyAlignment="1">
      <alignment vertical="center"/>
    </xf>
    <xf numFmtId="3" fontId="12" fillId="0" borderId="0" xfId="0" applyNumberFormat="1" applyFont="1" applyAlignment="1">
      <alignment vertical="center"/>
    </xf>
    <xf numFmtId="0" fontId="12" fillId="0" borderId="0" xfId="0" applyFont="1" applyAlignment="1">
      <alignment vertical="center" wrapText="1"/>
    </xf>
    <xf numFmtId="9" fontId="12" fillId="0" borderId="0" xfId="0" applyNumberFormat="1" applyFont="1" applyAlignment="1">
      <alignment vertical="center" wrapText="1"/>
    </xf>
    <xf numFmtId="3" fontId="12" fillId="0" borderId="0" xfId="0" applyNumberFormat="1" applyFont="1" applyAlignment="1">
      <alignment vertical="center" wrapText="1"/>
    </xf>
    <xf numFmtId="0" fontId="15" fillId="0" borderId="0" xfId="0" applyFont="1" applyAlignment="1">
      <alignment vertical="center"/>
    </xf>
    <xf numFmtId="0" fontId="3" fillId="0" borderId="0" xfId="0" applyFont="1"/>
    <xf numFmtId="0" fontId="15" fillId="0" borderId="4" xfId="0" applyFont="1" applyBorder="1" applyAlignment="1">
      <alignment vertical="center"/>
    </xf>
    <xf numFmtId="0" fontId="15" fillId="0" borderId="16" xfId="0" applyFont="1" applyBorder="1" applyAlignment="1">
      <alignment vertical="center"/>
    </xf>
    <xf numFmtId="0" fontId="15" fillId="0" borderId="18" xfId="0" applyFont="1" applyBorder="1" applyAlignment="1">
      <alignment vertical="center"/>
    </xf>
    <xf numFmtId="0" fontId="25" fillId="4" borderId="0" xfId="42" applyFont="1" applyFill="1" applyBorder="1" applyAlignment="1" applyProtection="1">
      <alignment horizontal="right" vertical="center"/>
    </xf>
    <xf numFmtId="0" fontId="26" fillId="4" borderId="0" xfId="40" applyFont="1" applyFill="1" applyAlignment="1">
      <alignment horizontal="center"/>
    </xf>
    <xf numFmtId="0" fontId="25" fillId="4" borderId="0" xfId="41" applyFont="1" applyFill="1" applyAlignment="1">
      <alignment horizontal="right" vertical="center" wrapText="1"/>
    </xf>
    <xf numFmtId="0" fontId="26" fillId="4" borderId="0" xfId="40" applyFont="1" applyFill="1" applyAlignment="1">
      <alignment horizontal="centerContinuous"/>
    </xf>
    <xf numFmtId="0" fontId="25" fillId="4" borderId="0" xfId="41" applyFont="1" applyFill="1" applyAlignment="1">
      <alignment horizontal="centerContinuous" vertical="center" wrapText="1"/>
    </xf>
    <xf numFmtId="0" fontId="2" fillId="0" borderId="0" xfId="40"/>
    <xf numFmtId="0" fontId="25" fillId="4" borderId="0" xfId="42" applyFont="1" applyFill="1" applyBorder="1" applyAlignment="1" applyProtection="1">
      <alignment vertical="center" wrapText="1"/>
    </xf>
    <xf numFmtId="0" fontId="27" fillId="4" borderId="0" xfId="42" applyFont="1" applyFill="1" applyBorder="1" applyAlignment="1" applyProtection="1">
      <alignment vertical="center" wrapText="1"/>
    </xf>
    <xf numFmtId="0" fontId="26" fillId="4" borderId="0" xfId="40" applyFont="1" applyFill="1"/>
    <xf numFmtId="0" fontId="0" fillId="0" borderId="0" xfId="0" applyAlignment="1">
      <alignment horizontal="center" vertical="center"/>
    </xf>
    <xf numFmtId="0" fontId="0" fillId="0" borderId="0" xfId="0" applyAlignment="1">
      <alignment vertical="center"/>
    </xf>
    <xf numFmtId="0" fontId="35" fillId="0" borderId="0" xfId="0" applyFont="1" applyAlignment="1">
      <alignment vertical="center"/>
    </xf>
    <xf numFmtId="0" fontId="37" fillId="0" borderId="0" xfId="0" applyFont="1" applyAlignment="1">
      <alignment vertical="center"/>
    </xf>
    <xf numFmtId="0" fontId="14" fillId="7" borderId="27" xfId="0" applyFont="1" applyFill="1" applyBorder="1" applyAlignment="1">
      <alignment vertical="center"/>
    </xf>
    <xf numFmtId="0" fontId="14" fillId="7" borderId="27" xfId="0" applyFont="1" applyFill="1" applyBorder="1" applyAlignment="1">
      <alignment vertical="center" wrapText="1"/>
    </xf>
    <xf numFmtId="0" fontId="14" fillId="10" borderId="27" xfId="0" applyFont="1" applyFill="1" applyBorder="1" applyAlignment="1">
      <alignment vertical="center"/>
    </xf>
    <xf numFmtId="0" fontId="29" fillId="6" borderId="24" xfId="0" applyFont="1" applyFill="1" applyBorder="1" applyAlignment="1">
      <alignment horizontal="centerContinuous" vertical="center"/>
    </xf>
    <xf numFmtId="0" fontId="30" fillId="6" borderId="13" xfId="0" applyFont="1" applyFill="1" applyBorder="1" applyAlignment="1">
      <alignment horizontal="centerContinuous" vertical="center"/>
    </xf>
    <xf numFmtId="0" fontId="30" fillId="6" borderId="10" xfId="0" applyFont="1" applyFill="1" applyBorder="1" applyAlignment="1">
      <alignment horizontal="centerContinuous" vertical="center"/>
    </xf>
    <xf numFmtId="0" fontId="29" fillId="6" borderId="13" xfId="0" applyFont="1" applyFill="1" applyBorder="1" applyAlignment="1">
      <alignment horizontal="centerContinuous" vertical="center"/>
    </xf>
    <xf numFmtId="0" fontId="21" fillId="6" borderId="13" xfId="0" applyFont="1" applyFill="1" applyBorder="1" applyAlignment="1">
      <alignment horizontal="centerContinuous" vertical="center"/>
    </xf>
    <xf numFmtId="0" fontId="21" fillId="6" borderId="25" xfId="0" applyFont="1" applyFill="1" applyBorder="1" applyAlignment="1">
      <alignment horizontal="centerContinuous" vertical="center"/>
    </xf>
    <xf numFmtId="0" fontId="13" fillId="6" borderId="5" xfId="0" applyFont="1" applyFill="1" applyBorder="1" applyAlignment="1" applyProtection="1">
      <alignment horizontal="centerContinuous" vertical="center" wrapText="1"/>
      <protection locked="0"/>
    </xf>
    <xf numFmtId="0" fontId="0" fillId="6" borderId="10" xfId="0" applyFill="1" applyBorder="1" applyAlignment="1">
      <alignment horizontal="centerContinuous"/>
    </xf>
    <xf numFmtId="0" fontId="0" fillId="6" borderId="25" xfId="0" applyFill="1" applyBorder="1" applyAlignment="1">
      <alignment horizontal="centerContinuous"/>
    </xf>
    <xf numFmtId="0" fontId="13" fillId="6" borderId="4" xfId="0" applyFont="1" applyFill="1" applyBorder="1" applyAlignment="1">
      <alignment horizontal="center" vertical="center"/>
    </xf>
    <xf numFmtId="0" fontId="13" fillId="6" borderId="6" xfId="0" applyFont="1" applyFill="1" applyBorder="1" applyAlignment="1" applyProtection="1">
      <alignment horizontal="center" vertical="center" wrapText="1"/>
      <protection locked="0"/>
    </xf>
    <xf numFmtId="0" fontId="43" fillId="10" borderId="0" xfId="0" applyFont="1" applyFill="1" applyAlignment="1">
      <alignment vertical="center"/>
    </xf>
    <xf numFmtId="9" fontId="43" fillId="10" borderId="0" xfId="24" applyFont="1" applyFill="1" applyBorder="1" applyAlignment="1" applyProtection="1">
      <alignment vertical="center"/>
    </xf>
    <xf numFmtId="0" fontId="44" fillId="7" borderId="0" xfId="0" applyFont="1" applyFill="1" applyAlignment="1">
      <alignment vertical="center"/>
    </xf>
    <xf numFmtId="9" fontId="44" fillId="7" borderId="0" xfId="0" applyNumberFormat="1" applyFont="1" applyFill="1" applyAlignment="1">
      <alignment vertical="center"/>
    </xf>
    <xf numFmtId="179" fontId="44" fillId="7" borderId="0" xfId="45" applyNumberFormat="1" applyFont="1" applyFill="1" applyBorder="1" applyAlignment="1" applyProtection="1">
      <alignment vertical="center"/>
    </xf>
    <xf numFmtId="179" fontId="14" fillId="7" borderId="0" xfId="45" applyNumberFormat="1" applyFont="1" applyFill="1" applyBorder="1" applyAlignment="1" applyProtection="1">
      <alignment vertical="center"/>
    </xf>
    <xf numFmtId="0" fontId="39" fillId="10" borderId="27" xfId="0" applyFont="1" applyFill="1" applyBorder="1" applyAlignment="1">
      <alignment vertical="center"/>
    </xf>
    <xf numFmtId="0" fontId="44" fillId="4" borderId="0" xfId="0" applyFont="1" applyFill="1" applyAlignment="1">
      <alignment vertical="center"/>
    </xf>
    <xf numFmtId="0" fontId="25" fillId="4" borderId="0" xfId="0" applyFont="1" applyFill="1" applyAlignment="1">
      <alignment vertical="center"/>
    </xf>
    <xf numFmtId="9" fontId="25" fillId="4" borderId="0" xfId="0" applyNumberFormat="1" applyFont="1" applyFill="1" applyAlignment="1">
      <alignment vertical="center"/>
    </xf>
    <xf numFmtId="3" fontId="25" fillId="4" borderId="0" xfId="0" applyNumberFormat="1" applyFont="1" applyFill="1" applyAlignment="1">
      <alignment vertical="center"/>
    </xf>
    <xf numFmtId="0" fontId="25" fillId="0" borderId="0" xfId="0" applyFont="1" applyAlignment="1">
      <alignment vertical="center"/>
    </xf>
    <xf numFmtId="0" fontId="47" fillId="4" borderId="0" xfId="0" applyFont="1" applyFill="1" applyAlignment="1">
      <alignment vertical="center"/>
    </xf>
    <xf numFmtId="0" fontId="47" fillId="0" borderId="0" xfId="0" applyFont="1" applyAlignment="1">
      <alignment vertical="center"/>
    </xf>
    <xf numFmtId="0" fontId="46" fillId="2" borderId="26" xfId="0" applyFont="1" applyFill="1" applyBorder="1" applyAlignment="1">
      <alignment vertical="center"/>
    </xf>
    <xf numFmtId="0" fontId="21" fillId="7" borderId="43" xfId="0" applyFont="1" applyFill="1" applyBorder="1" applyAlignment="1">
      <alignment horizontal="left" vertical="center"/>
    </xf>
    <xf numFmtId="0" fontId="21" fillId="7" borderId="26" xfId="0" applyFont="1" applyFill="1" applyBorder="1" applyAlignment="1">
      <alignment horizontal="centerContinuous" vertical="center"/>
    </xf>
    <xf numFmtId="0" fontId="21" fillId="7" borderId="44" xfId="0" applyFont="1" applyFill="1" applyBorder="1" applyAlignment="1">
      <alignment horizontal="centerContinuous" vertical="center"/>
    </xf>
    <xf numFmtId="0" fontId="18" fillId="7" borderId="8" xfId="0" applyFont="1" applyFill="1" applyBorder="1" applyAlignment="1">
      <alignment horizontal="center" vertical="center"/>
    </xf>
    <xf numFmtId="9" fontId="45" fillId="0" borderId="35" xfId="0" applyNumberFormat="1" applyFont="1" applyBorder="1" applyAlignment="1">
      <alignment vertical="center" wrapText="1"/>
    </xf>
    <xf numFmtId="9" fontId="45" fillId="0" borderId="0" xfId="0" applyNumberFormat="1" applyFont="1" applyAlignment="1">
      <alignment vertical="center" wrapText="1"/>
    </xf>
    <xf numFmtId="9" fontId="45" fillId="0" borderId="41" xfId="0" applyNumberFormat="1" applyFont="1" applyBorder="1" applyAlignment="1">
      <alignment vertical="center" wrapText="1"/>
    </xf>
    <xf numFmtId="0" fontId="49" fillId="4" borderId="0" xfId="0" applyFont="1" applyFill="1" applyAlignment="1">
      <alignment vertical="center"/>
    </xf>
    <xf numFmtId="0" fontId="50" fillId="4" borderId="0" xfId="0" applyFont="1" applyFill="1" applyAlignment="1">
      <alignment vertical="center"/>
    </xf>
    <xf numFmtId="0" fontId="49" fillId="0" borderId="0" xfId="0" applyFont="1" applyAlignment="1">
      <alignment vertical="center"/>
    </xf>
    <xf numFmtId="0" fontId="39" fillId="7" borderId="54" xfId="0" applyFont="1" applyFill="1" applyBorder="1" applyAlignment="1">
      <alignment vertical="center"/>
    </xf>
    <xf numFmtId="0" fontId="44" fillId="4" borderId="28" xfId="0" applyFont="1" applyFill="1" applyBorder="1" applyAlignment="1">
      <alignment vertical="center"/>
    </xf>
    <xf numFmtId="0" fontId="12" fillId="0" borderId="28" xfId="0" applyFont="1" applyBorder="1" applyAlignment="1">
      <alignment vertical="center"/>
    </xf>
    <xf numFmtId="0" fontId="39" fillId="10" borderId="54" xfId="0" applyFont="1" applyFill="1" applyBorder="1" applyAlignment="1">
      <alignment vertical="center"/>
    </xf>
    <xf numFmtId="0" fontId="43" fillId="10" borderId="28" xfId="0" applyFont="1" applyFill="1" applyBorder="1" applyAlignment="1">
      <alignment vertical="center"/>
    </xf>
    <xf numFmtId="0" fontId="44" fillId="7" borderId="28" xfId="0" applyFont="1" applyFill="1" applyBorder="1" applyAlignment="1">
      <alignment vertical="center"/>
    </xf>
    <xf numFmtId="0" fontId="22" fillId="0" borderId="0" xfId="41" applyFont="1" applyAlignment="1">
      <alignment horizontal="left" vertical="center" wrapText="1"/>
    </xf>
    <xf numFmtId="0" fontId="24" fillId="4" borderId="0" xfId="41" applyFont="1" applyFill="1" applyAlignment="1">
      <alignment horizontal="left" vertical="center" wrapText="1"/>
    </xf>
    <xf numFmtId="0" fontId="25" fillId="4" borderId="0" xfId="41" applyFont="1" applyFill="1" applyAlignment="1">
      <alignment horizontal="left" vertical="center" wrapText="1"/>
    </xf>
    <xf numFmtId="0" fontId="25" fillId="4" borderId="0" xfId="41" applyFont="1" applyFill="1" applyAlignment="1">
      <alignment horizontal="center" vertical="center" wrapText="1"/>
    </xf>
    <xf numFmtId="0" fontId="15" fillId="5" borderId="4" xfId="0" applyFont="1" applyFill="1" applyBorder="1" applyAlignment="1">
      <alignment horizontal="center" vertical="center"/>
    </xf>
    <xf numFmtId="0" fontId="25" fillId="4" borderId="0" xfId="41" applyFont="1" applyFill="1" applyAlignment="1">
      <alignment vertical="center" wrapText="1"/>
    </xf>
    <xf numFmtId="0" fontId="25" fillId="4" borderId="0" xfId="42" applyFont="1" applyFill="1" applyBorder="1" applyAlignment="1" applyProtection="1">
      <alignment horizontal="center" vertical="center" wrapText="1"/>
    </xf>
    <xf numFmtId="0" fontId="46" fillId="0" borderId="60" xfId="0" applyFont="1" applyBorder="1" applyAlignment="1">
      <alignment vertical="center"/>
    </xf>
    <xf numFmtId="0" fontId="46" fillId="0" borderId="24" xfId="0" applyFont="1" applyBorder="1" applyAlignment="1">
      <alignment vertical="center"/>
    </xf>
    <xf numFmtId="0" fontId="46" fillId="0" borderId="61" xfId="0" applyFont="1" applyBorder="1" applyAlignment="1">
      <alignment vertical="center"/>
    </xf>
    <xf numFmtId="0" fontId="14" fillId="10" borderId="55" xfId="0" applyFont="1" applyFill="1" applyBorder="1" applyAlignment="1">
      <alignment vertical="center"/>
    </xf>
    <xf numFmtId="0" fontId="3" fillId="0" borderId="0" xfId="0" applyFont="1" applyAlignment="1">
      <alignment vertical="top"/>
    </xf>
    <xf numFmtId="0" fontId="51" fillId="0" borderId="0" xfId="0" applyFont="1" applyAlignment="1">
      <alignment vertical="center"/>
    </xf>
    <xf numFmtId="7" fontId="30" fillId="6" borderId="5" xfId="20" applyNumberFormat="1" applyFont="1" applyFill="1" applyBorder="1" applyAlignment="1" applyProtection="1">
      <alignment vertical="center" wrapText="1"/>
      <protection locked="0"/>
    </xf>
    <xf numFmtId="9" fontId="30" fillId="13" borderId="4" xfId="24" applyFont="1" applyFill="1" applyBorder="1" applyAlignment="1" applyProtection="1">
      <alignment horizontal="center" vertical="center" wrapText="1"/>
      <protection locked="0"/>
    </xf>
    <xf numFmtId="0" fontId="21" fillId="7" borderId="26" xfId="0" applyFont="1" applyFill="1" applyBorder="1" applyAlignment="1">
      <alignment horizontal="centerContinuous" vertical="center" wrapText="1"/>
    </xf>
    <xf numFmtId="0" fontId="12" fillId="0" borderId="4" xfId="0" applyFont="1" applyBorder="1" applyAlignment="1">
      <alignment horizontal="center" vertical="center"/>
    </xf>
    <xf numFmtId="0" fontId="12" fillId="0" borderId="4" xfId="0" applyFont="1" applyBorder="1" applyAlignment="1">
      <alignment horizontal="center" vertical="center" wrapText="1"/>
    </xf>
    <xf numFmtId="9" fontId="12" fillId="0" borderId="4" xfId="0" applyNumberFormat="1" applyFont="1" applyBorder="1" applyAlignment="1">
      <alignment horizontal="center" vertical="center"/>
    </xf>
    <xf numFmtId="0" fontId="17" fillId="0" borderId="4" xfId="0" applyFont="1" applyBorder="1" applyAlignment="1">
      <alignment horizontal="center" vertical="center" wrapText="1"/>
    </xf>
    <xf numFmtId="0" fontId="53" fillId="4" borderId="4" xfId="0" applyFont="1" applyFill="1" applyBorder="1" applyAlignment="1" applyProtection="1">
      <alignment horizontal="center" vertical="center" wrapText="1"/>
      <protection locked="0"/>
    </xf>
    <xf numFmtId="9" fontId="12" fillId="11" borderId="4" xfId="24" applyFont="1" applyFill="1" applyBorder="1" applyAlignment="1">
      <alignment horizontal="center" vertical="center"/>
    </xf>
    <xf numFmtId="9" fontId="12" fillId="12" borderId="4" xfId="24" applyFont="1" applyFill="1" applyBorder="1" applyAlignment="1" applyProtection="1">
      <alignment horizontal="left" vertical="center"/>
    </xf>
    <xf numFmtId="164" fontId="12" fillId="0" borderId="4" xfId="45" applyFont="1" applyFill="1" applyBorder="1" applyAlignment="1" applyProtection="1">
      <alignment vertical="center"/>
    </xf>
    <xf numFmtId="164" fontId="12" fillId="11" borderId="4" xfId="45" applyFont="1" applyFill="1" applyBorder="1" applyAlignment="1" applyProtection="1">
      <alignment vertical="center"/>
    </xf>
    <xf numFmtId="178" fontId="12" fillId="11" borderId="4" xfId="0" applyNumberFormat="1" applyFont="1" applyFill="1" applyBorder="1" applyAlignment="1">
      <alignment vertical="center"/>
    </xf>
    <xf numFmtId="9" fontId="12" fillId="0" borderId="4" xfId="0" applyNumberFormat="1" applyFont="1" applyBorder="1" applyAlignment="1">
      <alignment vertical="center"/>
    </xf>
    <xf numFmtId="178" fontId="12" fillId="12" borderId="4" xfId="0" applyNumberFormat="1" applyFont="1" applyFill="1" applyBorder="1" applyAlignment="1">
      <alignment vertical="center"/>
    </xf>
    <xf numFmtId="0" fontId="55" fillId="0" borderId="0" xfId="0" applyFont="1"/>
    <xf numFmtId="5" fontId="12" fillId="12" borderId="4" xfId="45" applyNumberFormat="1" applyFont="1" applyFill="1" applyBorder="1" applyAlignment="1" applyProtection="1">
      <alignment vertical="center"/>
    </xf>
    <xf numFmtId="0" fontId="17" fillId="11" borderId="4" xfId="0" applyFont="1" applyFill="1" applyBorder="1" applyAlignment="1">
      <alignment horizontal="center" vertical="center" wrapText="1"/>
    </xf>
    <xf numFmtId="0" fontId="17" fillId="12" borderId="4" xfId="0" applyFont="1" applyFill="1" applyBorder="1" applyAlignment="1">
      <alignment horizontal="center" vertical="center" wrapText="1"/>
    </xf>
    <xf numFmtId="0" fontId="0" fillId="4" borderId="0" xfId="0" applyFill="1"/>
    <xf numFmtId="0" fontId="12" fillId="4" borderId="0" xfId="0" applyFont="1" applyFill="1" applyAlignment="1">
      <alignment horizontal="center" vertical="center"/>
    </xf>
    <xf numFmtId="0" fontId="55" fillId="4" borderId="0" xfId="0" applyFont="1" applyFill="1"/>
    <xf numFmtId="0" fontId="12" fillId="4" borderId="0" xfId="0" applyFont="1" applyFill="1" applyAlignment="1">
      <alignment horizontal="right" vertical="center"/>
    </xf>
    <xf numFmtId="3" fontId="12" fillId="4" borderId="0" xfId="0" applyNumberFormat="1" applyFont="1" applyFill="1" applyAlignment="1">
      <alignment vertical="center"/>
    </xf>
    <xf numFmtId="9" fontId="12" fillId="4" borderId="0" xfId="24" applyFont="1" applyFill="1" applyBorder="1" applyAlignment="1" applyProtection="1">
      <alignment vertical="center"/>
    </xf>
    <xf numFmtId="0" fontId="12" fillId="4" borderId="0" xfId="0" applyFont="1" applyFill="1" applyAlignment="1">
      <alignment vertical="center" wrapText="1"/>
    </xf>
    <xf numFmtId="3" fontId="12" fillId="4" borderId="0" xfId="0" applyNumberFormat="1" applyFont="1" applyFill="1" applyAlignment="1">
      <alignment vertical="center" wrapText="1"/>
    </xf>
    <xf numFmtId="178" fontId="12" fillId="4" borderId="0" xfId="24" applyNumberFormat="1" applyFont="1" applyFill="1" applyBorder="1" applyAlignment="1" applyProtection="1">
      <alignment horizontal="left" vertical="center"/>
    </xf>
    <xf numFmtId="0" fontId="17" fillId="4" borderId="0" xfId="0" applyFont="1" applyFill="1" applyAlignment="1">
      <alignment horizontal="center" vertical="center" wrapText="1"/>
    </xf>
    <xf numFmtId="9" fontId="12" fillId="4" borderId="0" xfId="0" applyNumberFormat="1" applyFont="1" applyFill="1" applyAlignment="1">
      <alignment vertical="center"/>
    </xf>
    <xf numFmtId="0" fontId="46" fillId="0" borderId="43" xfId="0" applyFont="1" applyBorder="1" applyAlignment="1">
      <alignment horizontal="left" vertical="center"/>
    </xf>
    <xf numFmtId="0" fontId="46" fillId="0" borderId="60" xfId="0" applyFont="1" applyBorder="1" applyAlignment="1">
      <alignment horizontal="left" vertical="center"/>
    </xf>
    <xf numFmtId="9" fontId="45" fillId="4" borderId="0" xfId="0" applyNumberFormat="1" applyFont="1" applyFill="1" applyAlignment="1">
      <alignment horizontal="center" vertical="center"/>
    </xf>
    <xf numFmtId="9" fontId="45" fillId="4" borderId="0" xfId="0" applyNumberFormat="1" applyFont="1" applyFill="1" applyAlignment="1">
      <alignment horizontal="center" vertical="center" wrapText="1"/>
    </xf>
    <xf numFmtId="0" fontId="17" fillId="4" borderId="62" xfId="0" applyFont="1" applyFill="1" applyBorder="1" applyAlignment="1">
      <alignment horizontal="center" vertical="center"/>
    </xf>
    <xf numFmtId="0" fontId="53" fillId="0" borderId="4" xfId="0" applyFont="1" applyBorder="1" applyAlignment="1" applyProtection="1">
      <alignment horizontal="center" vertical="center" wrapText="1"/>
      <protection locked="0"/>
    </xf>
    <xf numFmtId="9" fontId="12" fillId="0" borderId="4" xfId="24" applyFont="1" applyFill="1" applyBorder="1" applyAlignment="1" applyProtection="1">
      <alignment horizontal="center" vertical="center"/>
    </xf>
    <xf numFmtId="0" fontId="17" fillId="4" borderId="4" xfId="0" applyFont="1" applyFill="1" applyBorder="1" applyAlignment="1">
      <alignment horizontal="center" vertical="center"/>
    </xf>
    <xf numFmtId="9" fontId="17" fillId="4" borderId="4" xfId="0" applyNumberFormat="1" applyFont="1" applyFill="1" applyBorder="1" applyAlignment="1">
      <alignment horizontal="center" vertical="center"/>
    </xf>
    <xf numFmtId="0" fontId="48" fillId="0" borderId="54" xfId="0" applyFont="1" applyBorder="1" applyAlignment="1">
      <alignment horizontal="centerContinuous" vertical="center"/>
    </xf>
    <xf numFmtId="0" fontId="48" fillId="0" borderId="27" xfId="0" applyFont="1" applyBorder="1" applyAlignment="1">
      <alignment horizontal="centerContinuous" vertical="center"/>
    </xf>
    <xf numFmtId="0" fontId="48" fillId="0" borderId="55" xfId="0" applyFont="1" applyBorder="1" applyAlignment="1">
      <alignment horizontal="centerContinuous" vertical="center"/>
    </xf>
    <xf numFmtId="0" fontId="46" fillId="0" borderId="23" xfId="0" applyFont="1" applyBorder="1" applyAlignment="1">
      <alignment vertical="center"/>
    </xf>
    <xf numFmtId="0" fontId="46" fillId="0" borderId="56" xfId="0" applyFont="1" applyBorder="1" applyAlignment="1">
      <alignment vertical="center"/>
    </xf>
    <xf numFmtId="0" fontId="46" fillId="2" borderId="25" xfId="0" applyFont="1" applyFill="1" applyBorder="1" applyAlignment="1">
      <alignment vertical="center" wrapText="1"/>
    </xf>
    <xf numFmtId="0" fontId="46" fillId="0" borderId="35" xfId="0" applyFont="1" applyBorder="1" applyAlignment="1">
      <alignment vertical="center"/>
    </xf>
    <xf numFmtId="0" fontId="46" fillId="4" borderId="13" xfId="0" applyFont="1" applyFill="1" applyBorder="1" applyAlignment="1">
      <alignment vertical="center" wrapText="1"/>
    </xf>
    <xf numFmtId="0" fontId="46" fillId="0" borderId="57" xfId="0" applyFont="1" applyBorder="1" applyAlignment="1">
      <alignment vertical="center"/>
    </xf>
    <xf numFmtId="0" fontId="46" fillId="0" borderId="41" xfId="0" applyFont="1" applyBorder="1" applyAlignment="1">
      <alignment vertical="center"/>
    </xf>
    <xf numFmtId="0" fontId="46" fillId="0" borderId="58" xfId="0" applyFont="1" applyBorder="1" applyAlignment="1">
      <alignment vertical="center"/>
    </xf>
    <xf numFmtId="0" fontId="0" fillId="0" borderId="0" xfId="0" applyAlignment="1">
      <alignment horizontal="left"/>
    </xf>
    <xf numFmtId="0" fontId="2" fillId="0" borderId="0" xfId="40" applyAlignment="1">
      <alignment horizontal="left"/>
    </xf>
    <xf numFmtId="0" fontId="25" fillId="4" borderId="0" xfId="42" applyFont="1" applyFill="1" applyBorder="1" applyAlignment="1" applyProtection="1">
      <alignment horizontal="left" vertical="center" wrapText="1"/>
    </xf>
    <xf numFmtId="0" fontId="57" fillId="0" borderId="54" xfId="0" applyFont="1" applyBorder="1" applyAlignment="1">
      <alignment horizontal="centerContinuous" vertical="center"/>
    </xf>
    <xf numFmtId="0" fontId="46" fillId="4" borderId="13" xfId="0" applyFont="1" applyFill="1" applyBorder="1" applyAlignment="1">
      <alignment horizontal="left" vertical="center"/>
    </xf>
    <xf numFmtId="10" fontId="58" fillId="13" borderId="9" xfId="24" applyNumberFormat="1" applyFont="1" applyFill="1" applyBorder="1" applyAlignment="1" applyProtection="1">
      <alignment horizontal="center" vertical="center" wrapText="1"/>
      <protection locked="0"/>
    </xf>
    <xf numFmtId="178" fontId="58" fillId="13" borderId="31" xfId="24" applyNumberFormat="1" applyFont="1" applyFill="1" applyBorder="1" applyAlignment="1" applyProtection="1">
      <alignment horizontal="center" vertical="center" wrapText="1"/>
      <protection locked="0"/>
    </xf>
    <xf numFmtId="0" fontId="53" fillId="4" borderId="0" xfId="0" applyFont="1" applyFill="1" applyAlignment="1" applyProtection="1">
      <alignment horizontal="center" vertical="center" wrapText="1"/>
      <protection locked="0"/>
    </xf>
    <xf numFmtId="178" fontId="12" fillId="0" borderId="0" xfId="0" applyNumberFormat="1" applyFont="1" applyAlignment="1">
      <alignment horizontal="center" vertical="center"/>
    </xf>
    <xf numFmtId="0" fontId="12" fillId="0" borderId="0" xfId="0" applyFont="1" applyAlignment="1">
      <alignment horizontal="center" vertical="center" wrapText="1"/>
    </xf>
    <xf numFmtId="164" fontId="12" fillId="0" borderId="0" xfId="45" applyFont="1" applyFill="1" applyBorder="1" applyAlignment="1" applyProtection="1">
      <alignment vertical="center"/>
    </xf>
    <xf numFmtId="0" fontId="0" fillId="0" borderId="0" xfId="0" applyAlignment="1">
      <alignment wrapText="1"/>
    </xf>
    <xf numFmtId="0" fontId="0" fillId="4" borderId="0" xfId="0" applyFill="1" applyAlignment="1">
      <alignment wrapText="1"/>
    </xf>
    <xf numFmtId="0" fontId="17" fillId="6" borderId="8" xfId="0" applyFont="1" applyFill="1" applyBorder="1" applyAlignment="1">
      <alignment horizontal="centerContinuous" vertical="center"/>
    </xf>
    <xf numFmtId="3" fontId="17" fillId="6" borderId="8" xfId="0" applyNumberFormat="1" applyFont="1" applyFill="1" applyBorder="1" applyAlignment="1">
      <alignment horizontal="centerContinuous" vertical="center" wrapText="1"/>
    </xf>
    <xf numFmtId="3" fontId="17" fillId="6" borderId="8" xfId="0" applyNumberFormat="1" applyFont="1" applyFill="1" applyBorder="1" applyAlignment="1">
      <alignment horizontal="centerContinuous" vertical="center"/>
    </xf>
    <xf numFmtId="3" fontId="17" fillId="6" borderId="9" xfId="0" applyNumberFormat="1" applyFont="1" applyFill="1" applyBorder="1" applyAlignment="1">
      <alignment horizontal="centerContinuous" vertical="center"/>
    </xf>
    <xf numFmtId="0" fontId="17" fillId="9" borderId="6" xfId="0" applyFont="1" applyFill="1" applyBorder="1" applyAlignment="1">
      <alignment horizontal="centerContinuous" vertical="center" wrapText="1"/>
    </xf>
    <xf numFmtId="0" fontId="17" fillId="9" borderId="6" xfId="0" applyFont="1" applyFill="1" applyBorder="1" applyAlignment="1">
      <alignment horizontal="centerContinuous" vertical="justify"/>
    </xf>
    <xf numFmtId="0" fontId="17" fillId="9" borderId="26" xfId="0" applyFont="1" applyFill="1" applyBorder="1" applyAlignment="1">
      <alignment horizontal="centerContinuous" vertical="justify"/>
    </xf>
    <xf numFmtId="0" fontId="17" fillId="3" borderId="0" xfId="0" applyFont="1" applyFill="1" applyAlignment="1">
      <alignment horizontal="center" vertical="center"/>
    </xf>
    <xf numFmtId="0" fontId="17" fillId="3" borderId="26" xfId="0" applyFont="1" applyFill="1" applyBorder="1" applyAlignment="1" applyProtection="1">
      <alignment horizontal="centerContinuous" vertical="center" wrapText="1"/>
      <protection locked="0"/>
    </xf>
    <xf numFmtId="0" fontId="17" fillId="3" borderId="29" xfId="0" applyFont="1" applyFill="1" applyBorder="1" applyAlignment="1" applyProtection="1">
      <alignment horizontal="centerContinuous" vertical="center"/>
      <protection locked="0"/>
    </xf>
    <xf numFmtId="0" fontId="17" fillId="3" borderId="8" xfId="0" applyFont="1" applyFill="1" applyBorder="1" applyAlignment="1" applyProtection="1">
      <alignment horizontal="centerContinuous" vertical="center"/>
      <protection locked="0"/>
    </xf>
    <xf numFmtId="0" fontId="17" fillId="3" borderId="6" xfId="0" applyFont="1" applyFill="1" applyBorder="1" applyAlignment="1" applyProtection="1">
      <alignment horizontal="centerContinuous" vertical="center"/>
      <protection locked="0"/>
    </xf>
    <xf numFmtId="0" fontId="17" fillId="3" borderId="8" xfId="0" applyFont="1" applyFill="1" applyBorder="1" applyAlignment="1" applyProtection="1">
      <alignment horizontal="centerContinuous" vertical="center" wrapText="1"/>
      <protection locked="0"/>
    </xf>
    <xf numFmtId="0" fontId="17" fillId="3" borderId="6" xfId="0" applyFont="1" applyFill="1" applyBorder="1" applyAlignment="1" applyProtection="1">
      <alignment horizontal="centerContinuous" vertical="center" wrapText="1"/>
      <protection locked="0"/>
    </xf>
    <xf numFmtId="0" fontId="17" fillId="3" borderId="9" xfId="0" applyFont="1" applyFill="1" applyBorder="1" applyAlignment="1" applyProtection="1">
      <alignment horizontal="centerContinuous" vertical="center" wrapText="1"/>
      <protection locked="0"/>
    </xf>
    <xf numFmtId="0" fontId="17" fillId="3" borderId="32" xfId="0" applyFont="1" applyFill="1" applyBorder="1" applyAlignment="1" applyProtection="1">
      <alignment horizontal="centerContinuous" vertical="center" wrapText="1"/>
      <protection locked="0"/>
    </xf>
    <xf numFmtId="0" fontId="17" fillId="3" borderId="29" xfId="0" applyFont="1" applyFill="1" applyBorder="1" applyAlignment="1" applyProtection="1">
      <alignment horizontal="centerContinuous" vertical="center" wrapText="1"/>
      <protection locked="0"/>
    </xf>
    <xf numFmtId="0" fontId="17" fillId="3" borderId="0" xfId="0" applyFont="1" applyFill="1" applyAlignment="1" applyProtection="1">
      <alignment horizontal="centerContinuous" vertical="center" wrapText="1"/>
      <protection locked="0"/>
    </xf>
    <xf numFmtId="0" fontId="17" fillId="6" borderId="4" xfId="0" applyFont="1" applyFill="1" applyBorder="1" applyAlignment="1">
      <alignment horizontal="centerContinuous" vertical="center"/>
    </xf>
    <xf numFmtId="0" fontId="17" fillId="3" borderId="13" xfId="0" applyFont="1" applyFill="1" applyBorder="1" applyAlignment="1">
      <alignment horizontal="center" vertical="center"/>
    </xf>
    <xf numFmtId="0" fontId="17" fillId="3" borderId="26" xfId="0" applyFont="1" applyFill="1" applyBorder="1" applyAlignment="1" applyProtection="1">
      <alignment horizontal="centerContinuous" vertical="center"/>
      <protection locked="0"/>
    </xf>
    <xf numFmtId="0" fontId="17" fillId="3" borderId="10" xfId="0" applyFont="1" applyFill="1" applyBorder="1" applyAlignment="1" applyProtection="1">
      <alignment horizontal="centerContinuous" vertical="center"/>
      <protection locked="0"/>
    </xf>
    <xf numFmtId="0" fontId="17" fillId="3" borderId="4" xfId="0" applyFont="1" applyFill="1" applyBorder="1" applyAlignment="1" applyProtection="1">
      <alignment horizontal="centerContinuous" vertical="center"/>
      <protection locked="0"/>
    </xf>
    <xf numFmtId="0" fontId="17" fillId="3" borderId="5" xfId="0" applyFont="1" applyFill="1" applyBorder="1" applyAlignment="1" applyProtection="1">
      <alignment horizontal="centerContinuous" vertical="center"/>
      <protection locked="0"/>
    </xf>
    <xf numFmtId="0" fontId="17" fillId="6" borderId="4" xfId="0" applyFont="1" applyFill="1" applyBorder="1" applyAlignment="1">
      <alignment horizontal="center" vertical="center"/>
    </xf>
    <xf numFmtId="0" fontId="17" fillId="9" borderId="8" xfId="0" applyFont="1" applyFill="1" applyBorder="1" applyAlignment="1">
      <alignment horizontal="center" vertical="center" textRotation="90"/>
    </xf>
    <xf numFmtId="0" fontId="17" fillId="9" borderId="10" xfId="0" applyFont="1" applyFill="1" applyBorder="1" applyAlignment="1">
      <alignment horizontal="center" vertical="center" textRotation="90"/>
    </xf>
    <xf numFmtId="0" fontId="17" fillId="9" borderId="4" xfId="0" applyFont="1" applyFill="1" applyBorder="1" applyAlignment="1">
      <alignment horizontal="center" vertical="center" textRotation="90"/>
    </xf>
    <xf numFmtId="0" fontId="17" fillId="3" borderId="29" xfId="0" applyFont="1" applyFill="1" applyBorder="1" applyAlignment="1">
      <alignment horizontal="center" vertical="center" wrapText="1"/>
    </xf>
    <xf numFmtId="0" fontId="17" fillId="3" borderId="30" xfId="0" applyFont="1" applyFill="1" applyBorder="1" applyAlignment="1" applyProtection="1">
      <alignment horizontal="center" vertical="center" wrapText="1"/>
      <protection locked="0"/>
    </xf>
    <xf numFmtId="0" fontId="17" fillId="3" borderId="7" xfId="0" applyFont="1" applyFill="1" applyBorder="1" applyAlignment="1" applyProtection="1">
      <alignment horizontal="center" vertical="center" wrapText="1"/>
      <protection locked="0"/>
    </xf>
    <xf numFmtId="0" fontId="17" fillId="3" borderId="8"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2" fillId="0" borderId="4" xfId="0" applyFont="1" applyBorder="1" applyAlignment="1">
      <alignment horizontal="justify" vertical="center" wrapText="1"/>
    </xf>
    <xf numFmtId="0" fontId="53" fillId="4" borderId="4" xfId="0" applyFont="1" applyFill="1" applyBorder="1" applyAlignment="1" applyProtection="1">
      <alignment horizontal="justify" vertical="center" wrapText="1"/>
      <protection locked="0"/>
    </xf>
    <xf numFmtId="0" fontId="3" fillId="4" borderId="0" xfId="0" applyFont="1" applyFill="1"/>
    <xf numFmtId="9" fontId="12" fillId="11" borderId="4" xfId="0" applyNumberFormat="1" applyFont="1" applyFill="1" applyBorder="1" applyAlignment="1">
      <alignment horizontal="center" vertical="center"/>
    </xf>
    <xf numFmtId="9" fontId="12" fillId="12" borderId="4" xfId="0" applyNumberFormat="1" applyFont="1" applyFill="1" applyBorder="1" applyAlignment="1">
      <alignment horizontal="center" vertical="center"/>
    </xf>
    <xf numFmtId="178" fontId="12" fillId="11" borderId="4" xfId="24" applyNumberFormat="1" applyFont="1" applyFill="1" applyBorder="1" applyAlignment="1" applyProtection="1">
      <alignment vertical="center"/>
    </xf>
    <xf numFmtId="0" fontId="53" fillId="4" borderId="4" xfId="0" applyFont="1" applyFill="1" applyBorder="1" applyAlignment="1" applyProtection="1">
      <alignment horizontal="left" vertical="center" wrapText="1"/>
      <protection locked="0"/>
    </xf>
    <xf numFmtId="0" fontId="12" fillId="14" borderId="0" xfId="0" applyFont="1" applyFill="1" applyAlignment="1">
      <alignment vertical="center"/>
    </xf>
    <xf numFmtId="0" fontId="17" fillId="6" borderId="29" xfId="0" applyFont="1" applyFill="1" applyBorder="1" applyAlignment="1">
      <alignment horizontal="centerContinuous" vertical="center"/>
    </xf>
    <xf numFmtId="0" fontId="44" fillId="0" borderId="0" xfId="0" applyFont="1" applyAlignment="1">
      <alignment vertical="center"/>
    </xf>
    <xf numFmtId="9" fontId="12" fillId="12" borderId="4" xfId="24" applyFont="1" applyFill="1" applyBorder="1" applyAlignment="1" applyProtection="1">
      <alignment horizontal="center" vertical="center"/>
    </xf>
    <xf numFmtId="164" fontId="12" fillId="11" borderId="4" xfId="45" applyFont="1" applyFill="1" applyBorder="1" applyAlignment="1" applyProtection="1">
      <alignment horizontal="center" vertical="center"/>
    </xf>
    <xf numFmtId="164" fontId="12" fillId="12" borderId="4" xfId="45" applyFont="1" applyFill="1" applyBorder="1" applyAlignment="1" applyProtection="1">
      <alignment horizontal="center" vertical="center"/>
    </xf>
    <xf numFmtId="5" fontId="12" fillId="12" borderId="4" xfId="45" applyNumberFormat="1" applyFont="1" applyFill="1" applyBorder="1" applyAlignment="1" applyProtection="1">
      <alignment horizontal="center" vertical="center"/>
    </xf>
    <xf numFmtId="0" fontId="17" fillId="9" borderId="5" xfId="0" applyFont="1" applyFill="1" applyBorder="1" applyAlignment="1">
      <alignment horizontal="center" vertical="center" textRotation="90"/>
    </xf>
    <xf numFmtId="9" fontId="45" fillId="0" borderId="35" xfId="0" applyNumberFormat="1" applyFont="1" applyBorder="1" applyAlignment="1">
      <alignment horizontal="center" vertical="center" wrapText="1"/>
    </xf>
    <xf numFmtId="9" fontId="45" fillId="0" borderId="0" xfId="0" applyNumberFormat="1" applyFont="1" applyAlignment="1">
      <alignment horizontal="center" vertical="center" wrapText="1"/>
    </xf>
    <xf numFmtId="9" fontId="45" fillId="0" borderId="41" xfId="0" applyNumberFormat="1" applyFont="1" applyBorder="1" applyAlignment="1">
      <alignment horizontal="center" vertical="center" wrapText="1"/>
    </xf>
    <xf numFmtId="0" fontId="12" fillId="0" borderId="0" xfId="0" applyFont="1" applyAlignment="1">
      <alignment horizontal="center" vertical="center"/>
    </xf>
    <xf numFmtId="0" fontId="58" fillId="0" borderId="0" xfId="0" applyFont="1" applyAlignment="1">
      <alignment horizontal="center" vertical="center"/>
    </xf>
    <xf numFmtId="9" fontId="13" fillId="0" borderId="35" xfId="0" applyNumberFormat="1" applyFont="1" applyBorder="1" applyAlignment="1">
      <alignment horizontal="center" vertical="center" wrapText="1"/>
    </xf>
    <xf numFmtId="9" fontId="13" fillId="0" borderId="0" xfId="0" applyNumberFormat="1" applyFont="1" applyAlignment="1">
      <alignment horizontal="center" vertical="center" wrapText="1"/>
    </xf>
    <xf numFmtId="9" fontId="13" fillId="0" borderId="41" xfId="0" applyNumberFormat="1" applyFont="1" applyBorder="1" applyAlignment="1">
      <alignment horizontal="center" vertical="center" wrapText="1"/>
    </xf>
    <xf numFmtId="0" fontId="25" fillId="4" borderId="0" xfId="0" applyFont="1" applyFill="1" applyAlignment="1">
      <alignment horizontal="center" vertical="center"/>
    </xf>
    <xf numFmtId="0" fontId="58" fillId="4" borderId="0" xfId="0" applyFont="1" applyFill="1" applyAlignment="1">
      <alignment horizontal="center" vertical="center"/>
    </xf>
    <xf numFmtId="0" fontId="46" fillId="0" borderId="23" xfId="0" applyFont="1" applyBorder="1" applyAlignment="1">
      <alignment horizontal="center" vertical="center"/>
    </xf>
    <xf numFmtId="0" fontId="15" fillId="0" borderId="23" xfId="0" applyFont="1" applyBorder="1" applyAlignment="1">
      <alignment horizontal="center" vertical="center"/>
    </xf>
    <xf numFmtId="0" fontId="46" fillId="0" borderId="57" xfId="0" applyFont="1" applyBorder="1" applyAlignment="1">
      <alignment horizontal="center" vertical="center"/>
    </xf>
    <xf numFmtId="0" fontId="15" fillId="0" borderId="57" xfId="0" applyFont="1" applyBorder="1" applyAlignment="1">
      <alignment horizontal="center" vertical="center"/>
    </xf>
    <xf numFmtId="0" fontId="48" fillId="0" borderId="27" xfId="0" applyFont="1" applyBorder="1" applyAlignment="1">
      <alignment horizontal="center" vertical="center"/>
    </xf>
    <xf numFmtId="0" fontId="60" fillId="0" borderId="27" xfId="0" applyFont="1" applyBorder="1" applyAlignment="1">
      <alignment horizontal="center" vertical="center"/>
    </xf>
    <xf numFmtId="0" fontId="14" fillId="7" borderId="27" xfId="0" applyFont="1" applyFill="1" applyBorder="1" applyAlignment="1">
      <alignment horizontal="center" vertical="center" wrapText="1"/>
    </xf>
    <xf numFmtId="0" fontId="61" fillId="7" borderId="27" xfId="0" applyFont="1" applyFill="1" applyBorder="1" applyAlignment="1">
      <alignment horizontal="center" vertical="center" wrapText="1"/>
    </xf>
    <xf numFmtId="0" fontId="17" fillId="6" borderId="8" xfId="0" applyFont="1" applyFill="1" applyBorder="1" applyAlignment="1">
      <alignment horizontal="center" vertical="center"/>
    </xf>
    <xf numFmtId="0" fontId="13" fillId="6" borderId="8" xfId="0" applyFont="1" applyFill="1" applyBorder="1" applyAlignment="1">
      <alignment horizontal="center" vertical="center"/>
    </xf>
    <xf numFmtId="0" fontId="44" fillId="7" borderId="0" xfId="0" applyFont="1" applyFill="1" applyAlignment="1">
      <alignment horizontal="center" vertical="center"/>
    </xf>
    <xf numFmtId="0" fontId="62" fillId="7" borderId="0" xfId="0" applyFont="1" applyFill="1" applyAlignment="1">
      <alignment horizontal="center" vertical="center"/>
    </xf>
    <xf numFmtId="0" fontId="58" fillId="0" borderId="0" xfId="0" applyFont="1" applyAlignment="1">
      <alignment horizontal="center" vertical="center" wrapText="1"/>
    </xf>
    <xf numFmtId="0" fontId="12" fillId="0" borderId="0" xfId="0" applyFont="1" applyFill="1" applyAlignment="1">
      <alignment vertical="center"/>
    </xf>
    <xf numFmtId="0" fontId="12" fillId="0" borderId="0" xfId="0" applyFont="1" applyFill="1" applyAlignment="1">
      <alignment horizontal="center" vertical="center"/>
    </xf>
    <xf numFmtId="0" fontId="25" fillId="0" borderId="0" xfId="0" applyFont="1" applyFill="1" applyAlignment="1">
      <alignment vertical="center"/>
    </xf>
    <xf numFmtId="0" fontId="25" fillId="0" borderId="0" xfId="0" applyFont="1" applyFill="1" applyAlignment="1">
      <alignment horizontal="center" vertical="center"/>
    </xf>
    <xf numFmtId="0" fontId="46" fillId="0" borderId="23" xfId="0" applyFont="1" applyFill="1" applyBorder="1" applyAlignment="1">
      <alignment vertical="center"/>
    </xf>
    <xf numFmtId="0" fontId="46" fillId="0" borderId="23" xfId="0" applyFont="1" applyFill="1" applyBorder="1" applyAlignment="1">
      <alignment horizontal="center" vertical="center"/>
    </xf>
    <xf numFmtId="0" fontId="46" fillId="0" borderId="26" xfId="0" applyFont="1" applyFill="1" applyBorder="1" applyAlignment="1">
      <alignment vertical="center"/>
    </xf>
    <xf numFmtId="0" fontId="46" fillId="0" borderId="13" xfId="0" applyFont="1" applyFill="1" applyBorder="1" applyAlignment="1">
      <alignment vertical="center"/>
    </xf>
    <xf numFmtId="0" fontId="46" fillId="0" borderId="10" xfId="0" applyFont="1" applyFill="1" applyBorder="1" applyAlignment="1">
      <alignment vertical="center"/>
    </xf>
    <xf numFmtId="0" fontId="47" fillId="0" borderId="26" xfId="0" applyFont="1" applyFill="1" applyBorder="1" applyAlignment="1" applyProtection="1">
      <alignment horizontal="center" vertical="center" wrapText="1"/>
      <protection locked="0"/>
    </xf>
    <xf numFmtId="0" fontId="46" fillId="0" borderId="57" xfId="0" applyFont="1" applyFill="1" applyBorder="1" applyAlignment="1">
      <alignment vertical="center"/>
    </xf>
    <xf numFmtId="0" fontId="46" fillId="0" borderId="57" xfId="0" applyFont="1" applyFill="1" applyBorder="1" applyAlignment="1">
      <alignment horizontal="center" vertical="center"/>
    </xf>
    <xf numFmtId="0" fontId="48" fillId="0" borderId="27" xfId="0" applyFont="1" applyFill="1" applyBorder="1" applyAlignment="1">
      <alignment horizontal="centerContinuous" vertical="center"/>
    </xf>
    <xf numFmtId="0" fontId="48" fillId="0" borderId="27" xfId="0" applyFont="1" applyFill="1" applyBorder="1" applyAlignment="1">
      <alignment horizontal="center" vertical="center"/>
    </xf>
    <xf numFmtId="0" fontId="17"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30" fillId="15" borderId="59" xfId="0" applyFont="1" applyFill="1" applyBorder="1" applyAlignment="1" applyProtection="1">
      <alignment vertical="center" wrapText="1"/>
      <protection locked="0"/>
    </xf>
    <xf numFmtId="10" fontId="30" fillId="15" borderId="31" xfId="24" applyNumberFormat="1" applyFont="1" applyFill="1" applyBorder="1" applyAlignment="1" applyProtection="1">
      <alignment vertical="center" wrapText="1"/>
      <protection locked="0"/>
    </xf>
    <xf numFmtId="0" fontId="30" fillId="15" borderId="31" xfId="0" applyFont="1" applyFill="1" applyBorder="1" applyAlignment="1" applyProtection="1">
      <alignment vertical="center" wrapText="1"/>
      <protection locked="0"/>
    </xf>
    <xf numFmtId="49" fontId="30" fillId="15" borderId="10" xfId="20" applyNumberFormat="1" applyFont="1" applyFill="1" applyBorder="1" applyAlignment="1" applyProtection="1">
      <alignment horizontal="left" vertical="center" wrapText="1"/>
      <protection locked="0"/>
    </xf>
    <xf numFmtId="10" fontId="30" fillId="15" borderId="4" xfId="24" applyNumberFormat="1" applyFont="1" applyFill="1" applyBorder="1" applyAlignment="1" applyProtection="1">
      <alignment horizontal="center" vertical="center" wrapText="1"/>
      <protection locked="0"/>
    </xf>
    <xf numFmtId="0" fontId="30" fillId="15" borderId="4" xfId="0" applyFont="1" applyFill="1" applyBorder="1" applyAlignment="1" applyProtection="1">
      <alignment vertical="center" wrapText="1"/>
      <protection locked="0"/>
    </xf>
    <xf numFmtId="0" fontId="30" fillId="15" borderId="4" xfId="0" applyFont="1" applyFill="1" applyBorder="1" applyAlignment="1" applyProtection="1">
      <alignment horizontal="left" vertical="center" wrapText="1"/>
      <protection locked="0"/>
    </xf>
    <xf numFmtId="0" fontId="63" fillId="15" borderId="4" xfId="42" applyFont="1" applyFill="1" applyBorder="1" applyAlignment="1" applyProtection="1">
      <alignment horizontal="left" vertical="center" wrapText="1"/>
      <protection locked="0"/>
    </xf>
    <xf numFmtId="14" fontId="30" fillId="15" borderId="4" xfId="0" applyNumberFormat="1" applyFont="1" applyFill="1" applyBorder="1" applyAlignment="1" applyProtection="1">
      <alignment horizontal="right" vertical="center" wrapText="1"/>
      <protection locked="0"/>
    </xf>
    <xf numFmtId="14" fontId="30" fillId="15" borderId="5" xfId="0" applyNumberFormat="1" applyFont="1" applyFill="1" applyBorder="1" applyAlignment="1" applyProtection="1">
      <alignment horizontal="right" vertical="center" wrapText="1"/>
      <protection locked="0"/>
    </xf>
    <xf numFmtId="15" fontId="30" fillId="15" borderId="10" xfId="0" applyNumberFormat="1" applyFont="1" applyFill="1" applyBorder="1" applyAlignment="1" applyProtection="1">
      <alignment horizontal="left" vertical="center" wrapText="1"/>
      <protection locked="0"/>
    </xf>
    <xf numFmtId="15" fontId="30" fillId="15" borderId="4" xfId="0" applyNumberFormat="1" applyFont="1" applyFill="1" applyBorder="1" applyAlignment="1" applyProtection="1">
      <alignment horizontal="left" vertical="center" wrapText="1"/>
      <protection locked="0"/>
    </xf>
    <xf numFmtId="0" fontId="30" fillId="15" borderId="28" xfId="0" applyFont="1" applyFill="1" applyBorder="1" applyAlignment="1">
      <alignment vertical="center"/>
    </xf>
    <xf numFmtId="0" fontId="30" fillId="15" borderId="0" xfId="0" applyFont="1" applyFill="1" applyAlignment="1">
      <alignment vertical="center"/>
    </xf>
    <xf numFmtId="0" fontId="30" fillId="16" borderId="0" xfId="0" applyFont="1" applyFill="1" applyAlignment="1">
      <alignment vertical="center"/>
    </xf>
    <xf numFmtId="0" fontId="30" fillId="16" borderId="59" xfId="0" applyFont="1" applyFill="1" applyBorder="1" applyAlignment="1" applyProtection="1">
      <alignment vertical="center" wrapText="1"/>
      <protection locked="0"/>
    </xf>
    <xf numFmtId="10" fontId="30" fillId="16" borderId="31" xfId="24" applyNumberFormat="1" applyFont="1" applyFill="1" applyBorder="1" applyAlignment="1" applyProtection="1">
      <alignment vertical="center" wrapText="1"/>
      <protection locked="0"/>
    </xf>
    <xf numFmtId="0" fontId="30" fillId="16" borderId="31" xfId="0" applyFont="1" applyFill="1" applyBorder="1" applyAlignment="1" applyProtection="1">
      <alignment vertical="center" wrapText="1"/>
      <protection locked="0"/>
    </xf>
    <xf numFmtId="49" fontId="30" fillId="16" borderId="10" xfId="20" applyNumberFormat="1" applyFont="1" applyFill="1" applyBorder="1" applyAlignment="1" applyProtection="1">
      <alignment horizontal="left" vertical="center" wrapText="1"/>
      <protection locked="0"/>
    </xf>
    <xf numFmtId="10" fontId="30" fillId="16" borderId="4" xfId="24" applyNumberFormat="1" applyFont="1" applyFill="1" applyBorder="1" applyAlignment="1" applyProtection="1">
      <alignment horizontal="center" vertical="center" wrapText="1"/>
      <protection locked="0"/>
    </xf>
    <xf numFmtId="0" fontId="30" fillId="16" borderId="4" xfId="0" applyFont="1" applyFill="1" applyBorder="1" applyAlignment="1" applyProtection="1">
      <alignment vertical="center" wrapText="1"/>
      <protection locked="0"/>
    </xf>
    <xf numFmtId="0" fontId="30" fillId="16" borderId="4" xfId="0" applyFont="1" applyFill="1" applyBorder="1" applyAlignment="1" applyProtection="1">
      <alignment horizontal="left" vertical="center" wrapText="1"/>
      <protection locked="0"/>
    </xf>
    <xf numFmtId="0" fontId="63" fillId="16" borderId="4" xfId="42" applyFont="1" applyFill="1" applyBorder="1" applyAlignment="1" applyProtection="1">
      <alignment horizontal="left" vertical="center" wrapText="1"/>
      <protection locked="0"/>
    </xf>
    <xf numFmtId="14" fontId="30" fillId="16" borderId="4" xfId="0" applyNumberFormat="1" applyFont="1" applyFill="1" applyBorder="1" applyAlignment="1" applyProtection="1">
      <alignment horizontal="right" vertical="center" wrapText="1"/>
      <protection locked="0"/>
    </xf>
    <xf numFmtId="14" fontId="30" fillId="16" borderId="5" xfId="0" applyNumberFormat="1" applyFont="1" applyFill="1" applyBorder="1" applyAlignment="1" applyProtection="1">
      <alignment horizontal="right" vertical="center" wrapText="1"/>
      <protection locked="0"/>
    </xf>
    <xf numFmtId="15" fontId="30" fillId="16" borderId="10" xfId="0" applyNumberFormat="1" applyFont="1" applyFill="1" applyBorder="1" applyAlignment="1" applyProtection="1">
      <alignment horizontal="left" vertical="center" wrapText="1"/>
      <protection locked="0"/>
    </xf>
    <xf numFmtId="15" fontId="30" fillId="16" borderId="4" xfId="0" applyNumberFormat="1" applyFont="1" applyFill="1" applyBorder="1" applyAlignment="1" applyProtection="1">
      <alignment horizontal="left" vertical="center" wrapText="1"/>
      <protection locked="0"/>
    </xf>
    <xf numFmtId="15" fontId="30" fillId="16" borderId="4" xfId="0" applyNumberFormat="1" applyFont="1" applyFill="1" applyBorder="1" applyAlignment="1" applyProtection="1">
      <alignment vertical="center" wrapText="1"/>
      <protection locked="0"/>
    </xf>
    <xf numFmtId="1" fontId="30" fillId="16" borderId="4" xfId="24" applyNumberFormat="1" applyFont="1" applyFill="1" applyBorder="1" applyAlignment="1" applyProtection="1">
      <alignment horizontal="center" vertical="center" wrapText="1"/>
      <protection locked="0"/>
    </xf>
    <xf numFmtId="1" fontId="30" fillId="16" borderId="4" xfId="20" applyNumberFormat="1" applyFont="1" applyFill="1" applyBorder="1" applyAlignment="1" applyProtection="1">
      <alignment horizontal="center" vertical="center" wrapText="1"/>
      <protection locked="0"/>
    </xf>
    <xf numFmtId="7" fontId="30" fillId="16" borderId="4" xfId="20" applyNumberFormat="1" applyFont="1" applyFill="1" applyBorder="1" applyAlignment="1" applyProtection="1">
      <alignment vertical="center" textRotation="90" wrapText="1"/>
      <protection locked="0"/>
    </xf>
    <xf numFmtId="7" fontId="30" fillId="16" borderId="5" xfId="20" applyNumberFormat="1" applyFont="1" applyFill="1" applyBorder="1" applyAlignment="1" applyProtection="1">
      <alignment vertical="center" wrapText="1"/>
      <protection locked="0"/>
    </xf>
    <xf numFmtId="7" fontId="30" fillId="16" borderId="4" xfId="20" applyNumberFormat="1" applyFont="1" applyFill="1" applyBorder="1" applyAlignment="1" applyProtection="1">
      <alignment horizontal="center" vertical="center" textRotation="90" wrapText="1"/>
      <protection locked="0"/>
    </xf>
    <xf numFmtId="3" fontId="30" fillId="16" borderId="4" xfId="20" applyNumberFormat="1" applyFont="1" applyFill="1" applyBorder="1" applyAlignment="1" applyProtection="1">
      <alignment horizontal="center" vertical="center" textRotation="90" wrapText="1"/>
      <protection locked="0"/>
    </xf>
    <xf numFmtId="166" fontId="29" fillId="16" borderId="16" xfId="20" applyNumberFormat="1" applyFont="1" applyFill="1" applyBorder="1" applyAlignment="1" applyProtection="1">
      <alignment vertical="center" wrapText="1"/>
      <protection locked="0"/>
    </xf>
    <xf numFmtId="0" fontId="30" fillId="16" borderId="4" xfId="44" applyNumberFormat="1" applyFont="1" applyFill="1" applyBorder="1" applyAlignment="1" applyProtection="1">
      <alignment horizontal="center" vertical="center" wrapText="1"/>
      <protection locked="0"/>
    </xf>
    <xf numFmtId="9" fontId="30" fillId="16" borderId="4" xfId="24" applyFont="1" applyFill="1" applyBorder="1" applyAlignment="1" applyProtection="1">
      <alignment horizontal="center" vertical="center" wrapText="1"/>
      <protection locked="0"/>
    </xf>
    <xf numFmtId="181" fontId="30" fillId="16" borderId="4" xfId="24" applyNumberFormat="1" applyFont="1" applyFill="1" applyBorder="1" applyAlignment="1" applyProtection="1">
      <alignment horizontal="center" vertical="center" wrapText="1"/>
      <protection locked="0"/>
    </xf>
    <xf numFmtId="181" fontId="30" fillId="16" borderId="4" xfId="20" applyNumberFormat="1" applyFont="1" applyFill="1" applyBorder="1" applyAlignment="1" applyProtection="1">
      <alignment horizontal="center" vertical="center" wrapText="1"/>
      <protection locked="0"/>
    </xf>
    <xf numFmtId="10" fontId="58" fillId="16" borderId="9" xfId="24" applyNumberFormat="1" applyFont="1" applyFill="1" applyBorder="1" applyAlignment="1" applyProtection="1">
      <alignment horizontal="center" vertical="center" wrapText="1"/>
      <protection locked="0"/>
    </xf>
    <xf numFmtId="178" fontId="58" fillId="16" borderId="31" xfId="24" applyNumberFormat="1" applyFont="1" applyFill="1" applyBorder="1" applyAlignment="1" applyProtection="1">
      <alignment horizontal="center" vertical="center" wrapText="1"/>
      <protection locked="0"/>
    </xf>
    <xf numFmtId="1" fontId="30" fillId="16" borderId="4" xfId="44" applyNumberFormat="1" applyFont="1" applyFill="1" applyBorder="1" applyAlignment="1" applyProtection="1">
      <alignment horizontal="center" vertical="center" wrapText="1"/>
      <protection locked="0"/>
    </xf>
    <xf numFmtId="180" fontId="30" fillId="16" borderId="4" xfId="20" applyNumberFormat="1" applyFont="1" applyFill="1" applyBorder="1" applyAlignment="1" applyProtection="1">
      <alignment horizontal="center" vertical="center" wrapText="1"/>
      <protection locked="0"/>
    </xf>
    <xf numFmtId="10" fontId="30" fillId="16" borderId="8" xfId="24" applyNumberFormat="1" applyFont="1" applyFill="1" applyBorder="1" applyAlignment="1" applyProtection="1">
      <alignment horizontal="center" vertical="center" wrapText="1"/>
      <protection locked="0"/>
    </xf>
    <xf numFmtId="178" fontId="30" fillId="16" borderId="5" xfId="24" applyNumberFormat="1" applyFont="1" applyFill="1" applyBorder="1" applyAlignment="1" applyProtection="1">
      <alignment horizontal="center" vertical="center" wrapText="1"/>
      <protection locked="0"/>
    </xf>
    <xf numFmtId="178" fontId="30" fillId="16" borderId="33" xfId="24" applyNumberFormat="1" applyFont="1" applyFill="1" applyBorder="1" applyAlignment="1" applyProtection="1">
      <alignment horizontal="center" vertical="center" wrapText="1"/>
      <protection locked="0"/>
    </xf>
    <xf numFmtId="0" fontId="30" fillId="16" borderId="28" xfId="0" applyFont="1" applyFill="1" applyBorder="1" applyAlignment="1">
      <alignment vertical="center"/>
    </xf>
    <xf numFmtId="0" fontId="59" fillId="16" borderId="4" xfId="42" applyFont="1" applyFill="1" applyBorder="1" applyAlignment="1" applyProtection="1">
      <alignment horizontal="left" vertical="center" wrapText="1"/>
      <protection locked="0"/>
    </xf>
    <xf numFmtId="0" fontId="30" fillId="17" borderId="0" xfId="0" applyFont="1" applyFill="1" applyAlignment="1">
      <alignment vertical="center"/>
    </xf>
    <xf numFmtId="0" fontId="30" fillId="17" borderId="59" xfId="0" applyFont="1" applyFill="1" applyBorder="1" applyAlignment="1" applyProtection="1">
      <alignment vertical="center" wrapText="1"/>
      <protection locked="0"/>
    </xf>
    <xf numFmtId="10" fontId="30" fillId="17" borderId="31" xfId="24" applyNumberFormat="1" applyFont="1" applyFill="1" applyBorder="1" applyAlignment="1" applyProtection="1">
      <alignment vertical="center" wrapText="1"/>
      <protection locked="0"/>
    </xf>
    <xf numFmtId="0" fontId="30" fillId="17" borderId="31" xfId="0" applyFont="1" applyFill="1" applyBorder="1" applyAlignment="1" applyProtection="1">
      <alignment vertical="center" wrapText="1"/>
      <protection locked="0"/>
    </xf>
    <xf numFmtId="49" fontId="30" fillId="17" borderId="10" xfId="20" applyNumberFormat="1" applyFont="1" applyFill="1" applyBorder="1" applyAlignment="1" applyProtection="1">
      <alignment horizontal="left" vertical="center" wrapText="1"/>
      <protection locked="0"/>
    </xf>
    <xf numFmtId="10" fontId="30" fillId="17" borderId="4" xfId="24" applyNumberFormat="1" applyFont="1" applyFill="1" applyBorder="1" applyAlignment="1" applyProtection="1">
      <alignment horizontal="center" vertical="center" wrapText="1"/>
      <protection locked="0"/>
    </xf>
    <xf numFmtId="0" fontId="30" fillId="17" borderId="4" xfId="0" applyFont="1" applyFill="1" applyBorder="1" applyAlignment="1" applyProtection="1">
      <alignment vertical="center" wrapText="1"/>
      <protection locked="0"/>
    </xf>
    <xf numFmtId="0" fontId="30" fillId="17" borderId="4" xfId="0" applyFont="1" applyFill="1" applyBorder="1" applyAlignment="1" applyProtection="1">
      <alignment horizontal="left" vertical="center" wrapText="1"/>
      <protection locked="0"/>
    </xf>
    <xf numFmtId="0" fontId="63" fillId="17" borderId="4" xfId="42" applyFont="1" applyFill="1" applyBorder="1" applyAlignment="1" applyProtection="1">
      <alignment horizontal="left" vertical="center" wrapText="1"/>
      <protection locked="0"/>
    </xf>
    <xf numFmtId="14" fontId="30" fillId="17" borderId="4" xfId="0" applyNumberFormat="1" applyFont="1" applyFill="1" applyBorder="1" applyAlignment="1" applyProtection="1">
      <alignment horizontal="right" vertical="center" wrapText="1"/>
      <protection locked="0"/>
    </xf>
    <xf numFmtId="14" fontId="30" fillId="17" borderId="5" xfId="0" applyNumberFormat="1" applyFont="1" applyFill="1" applyBorder="1" applyAlignment="1" applyProtection="1">
      <alignment horizontal="right" vertical="center" wrapText="1"/>
      <protection locked="0"/>
    </xf>
    <xf numFmtId="15" fontId="30" fillId="17" borderId="10" xfId="0" applyNumberFormat="1" applyFont="1" applyFill="1" applyBorder="1" applyAlignment="1" applyProtection="1">
      <alignment horizontal="left" vertical="center" wrapText="1"/>
      <protection locked="0"/>
    </xf>
    <xf numFmtId="15" fontId="30" fillId="17" borderId="4" xfId="0" applyNumberFormat="1" applyFont="1" applyFill="1" applyBorder="1" applyAlignment="1" applyProtection="1">
      <alignment horizontal="left" vertical="center" wrapText="1"/>
      <protection locked="0"/>
    </xf>
    <xf numFmtId="15" fontId="30" fillId="17" borderId="4" xfId="0" applyNumberFormat="1" applyFont="1" applyFill="1" applyBorder="1" applyAlignment="1" applyProtection="1">
      <alignment vertical="center" wrapText="1"/>
      <protection locked="0"/>
    </xf>
    <xf numFmtId="1" fontId="30" fillId="17" borderId="4" xfId="24" applyNumberFormat="1" applyFont="1" applyFill="1" applyBorder="1" applyAlignment="1" applyProtection="1">
      <alignment horizontal="center" vertical="center" wrapText="1"/>
      <protection locked="0"/>
    </xf>
    <xf numFmtId="1" fontId="30" fillId="17" borderId="4" xfId="20" applyNumberFormat="1" applyFont="1" applyFill="1" applyBorder="1" applyAlignment="1" applyProtection="1">
      <alignment horizontal="center" vertical="center" wrapText="1"/>
      <protection locked="0"/>
    </xf>
    <xf numFmtId="7" fontId="30" fillId="17" borderId="4" xfId="20" applyNumberFormat="1" applyFont="1" applyFill="1" applyBorder="1" applyAlignment="1" applyProtection="1">
      <alignment vertical="center" textRotation="90" wrapText="1"/>
      <protection locked="0"/>
    </xf>
    <xf numFmtId="7" fontId="30" fillId="17" borderId="5" xfId="20" applyNumberFormat="1" applyFont="1" applyFill="1" applyBorder="1" applyAlignment="1" applyProtection="1">
      <alignment vertical="center" wrapText="1"/>
      <protection locked="0"/>
    </xf>
    <xf numFmtId="7" fontId="30" fillId="17" borderId="4" xfId="20" applyNumberFormat="1" applyFont="1" applyFill="1" applyBorder="1" applyAlignment="1" applyProtection="1">
      <alignment horizontal="center" vertical="center" textRotation="90" wrapText="1"/>
      <protection locked="0"/>
    </xf>
    <xf numFmtId="3" fontId="30" fillId="17" borderId="4" xfId="20" applyNumberFormat="1" applyFont="1" applyFill="1" applyBorder="1" applyAlignment="1" applyProtection="1">
      <alignment horizontal="center" vertical="center" textRotation="90" wrapText="1"/>
      <protection locked="0"/>
    </xf>
    <xf numFmtId="166" fontId="29" fillId="17" borderId="16" xfId="20" applyNumberFormat="1" applyFont="1" applyFill="1" applyBorder="1" applyAlignment="1" applyProtection="1">
      <alignment vertical="center" wrapText="1"/>
      <protection locked="0"/>
    </xf>
    <xf numFmtId="0" fontId="30" fillId="17" borderId="4" xfId="44" applyNumberFormat="1" applyFont="1" applyFill="1" applyBorder="1" applyAlignment="1" applyProtection="1">
      <alignment horizontal="center" vertical="center" wrapText="1"/>
      <protection locked="0"/>
    </xf>
    <xf numFmtId="9" fontId="30" fillId="17" borderId="4" xfId="24" applyFont="1" applyFill="1" applyBorder="1" applyAlignment="1" applyProtection="1">
      <alignment horizontal="center" vertical="center" wrapText="1"/>
      <protection locked="0"/>
    </xf>
    <xf numFmtId="181" fontId="30" fillId="17" borderId="4" xfId="24" applyNumberFormat="1" applyFont="1" applyFill="1" applyBorder="1" applyAlignment="1" applyProtection="1">
      <alignment horizontal="center" vertical="center" wrapText="1"/>
      <protection locked="0"/>
    </xf>
    <xf numFmtId="181" fontId="30" fillId="17" borderId="4" xfId="20" applyNumberFormat="1" applyFont="1" applyFill="1" applyBorder="1" applyAlignment="1" applyProtection="1">
      <alignment horizontal="center" vertical="center" wrapText="1"/>
      <protection locked="0"/>
    </xf>
    <xf numFmtId="10" fontId="58" fillId="17" borderId="9" xfId="24" applyNumberFormat="1" applyFont="1" applyFill="1" applyBorder="1" applyAlignment="1" applyProtection="1">
      <alignment horizontal="center" vertical="center" wrapText="1"/>
      <protection locked="0"/>
    </xf>
    <xf numFmtId="178" fontId="58" fillId="17" borderId="31" xfId="24" applyNumberFormat="1" applyFont="1" applyFill="1" applyBorder="1" applyAlignment="1" applyProtection="1">
      <alignment horizontal="center" vertical="center" wrapText="1"/>
      <protection locked="0"/>
    </xf>
    <xf numFmtId="1" fontId="30" fillId="17" borderId="4" xfId="44" applyNumberFormat="1" applyFont="1" applyFill="1" applyBorder="1" applyAlignment="1" applyProtection="1">
      <alignment horizontal="center" vertical="center" wrapText="1"/>
      <protection locked="0"/>
    </xf>
    <xf numFmtId="180" fontId="30" fillId="17" borderId="4" xfId="20" applyNumberFormat="1" applyFont="1" applyFill="1" applyBorder="1" applyAlignment="1" applyProtection="1">
      <alignment horizontal="center" vertical="center" wrapText="1"/>
      <protection locked="0"/>
    </xf>
    <xf numFmtId="10" fontId="30" fillId="17" borderId="8" xfId="24" applyNumberFormat="1" applyFont="1" applyFill="1" applyBorder="1" applyAlignment="1" applyProtection="1">
      <alignment horizontal="center" vertical="center" wrapText="1"/>
      <protection locked="0"/>
    </xf>
    <xf numFmtId="178" fontId="30" fillId="17" borderId="5" xfId="24" applyNumberFormat="1" applyFont="1" applyFill="1" applyBorder="1" applyAlignment="1" applyProtection="1">
      <alignment horizontal="center" vertical="center" wrapText="1"/>
      <protection locked="0"/>
    </xf>
    <xf numFmtId="178" fontId="30" fillId="17" borderId="33" xfId="24" applyNumberFormat="1" applyFont="1" applyFill="1" applyBorder="1" applyAlignment="1" applyProtection="1">
      <alignment horizontal="center" vertical="center" wrapText="1"/>
      <protection locked="0"/>
    </xf>
    <xf numFmtId="0" fontId="30" fillId="17" borderId="28" xfId="0" applyFont="1" applyFill="1" applyBorder="1" applyAlignment="1">
      <alignment vertical="center"/>
    </xf>
    <xf numFmtId="0" fontId="30" fillId="18" borderId="0" xfId="0" applyFont="1" applyFill="1" applyAlignment="1">
      <alignment vertical="center"/>
    </xf>
    <xf numFmtId="0" fontId="30" fillId="18" borderId="59" xfId="0" applyFont="1" applyFill="1" applyBorder="1" applyAlignment="1" applyProtection="1">
      <alignment vertical="center" wrapText="1"/>
      <protection locked="0"/>
    </xf>
    <xf numFmtId="10" fontId="30" fillId="18" borderId="31" xfId="24" applyNumberFormat="1" applyFont="1" applyFill="1" applyBorder="1" applyAlignment="1" applyProtection="1">
      <alignment vertical="center" wrapText="1"/>
      <protection locked="0"/>
    </xf>
    <xf numFmtId="0" fontId="30" fillId="18" borderId="31" xfId="0" applyFont="1" applyFill="1" applyBorder="1" applyAlignment="1" applyProtection="1">
      <alignment vertical="center" wrapText="1"/>
      <protection locked="0"/>
    </xf>
    <xf numFmtId="49" fontId="30" fillId="18" borderId="10" xfId="20" applyNumberFormat="1" applyFont="1" applyFill="1" applyBorder="1" applyAlignment="1" applyProtection="1">
      <alignment horizontal="left" vertical="center" wrapText="1"/>
      <protection locked="0"/>
    </xf>
    <xf numFmtId="10" fontId="30" fillId="18" borderId="4" xfId="24" applyNumberFormat="1" applyFont="1" applyFill="1" applyBorder="1" applyAlignment="1" applyProtection="1">
      <alignment horizontal="center" vertical="center" wrapText="1"/>
      <protection locked="0"/>
    </xf>
    <xf numFmtId="0" fontId="30" fillId="18" borderId="4" xfId="0" applyFont="1" applyFill="1" applyBorder="1" applyAlignment="1" applyProtection="1">
      <alignment vertical="center" wrapText="1"/>
      <protection locked="0"/>
    </xf>
    <xf numFmtId="0" fontId="30" fillId="18" borderId="4" xfId="0" applyFont="1" applyFill="1" applyBorder="1" applyAlignment="1" applyProtection="1">
      <alignment horizontal="left" vertical="center" wrapText="1"/>
      <protection locked="0"/>
    </xf>
    <xf numFmtId="0" fontId="63" fillId="18" borderId="4" xfId="42" applyFont="1" applyFill="1" applyBorder="1" applyAlignment="1" applyProtection="1">
      <alignment horizontal="left" vertical="center" wrapText="1"/>
      <protection locked="0"/>
    </xf>
    <xf numFmtId="14" fontId="30" fillId="18" borderId="4" xfId="0" applyNumberFormat="1" applyFont="1" applyFill="1" applyBorder="1" applyAlignment="1" applyProtection="1">
      <alignment horizontal="right" vertical="center" wrapText="1"/>
      <protection locked="0"/>
    </xf>
    <xf numFmtId="14" fontId="30" fillId="18" borderId="5" xfId="0" applyNumberFormat="1" applyFont="1" applyFill="1" applyBorder="1" applyAlignment="1" applyProtection="1">
      <alignment horizontal="right" vertical="center" wrapText="1"/>
      <protection locked="0"/>
    </xf>
    <xf numFmtId="15" fontId="30" fillId="18" borderId="10" xfId="0" applyNumberFormat="1" applyFont="1" applyFill="1" applyBorder="1" applyAlignment="1" applyProtection="1">
      <alignment horizontal="left" vertical="center" wrapText="1"/>
      <protection locked="0"/>
    </xf>
    <xf numFmtId="15" fontId="30" fillId="18" borderId="4" xfId="0" applyNumberFormat="1" applyFont="1" applyFill="1" applyBorder="1" applyAlignment="1" applyProtection="1">
      <alignment horizontal="left" vertical="center" wrapText="1"/>
      <protection locked="0"/>
    </xf>
    <xf numFmtId="15" fontId="30" fillId="18" borderId="4" xfId="0" applyNumberFormat="1" applyFont="1" applyFill="1" applyBorder="1" applyAlignment="1" applyProtection="1">
      <alignment vertical="center" wrapText="1"/>
      <protection locked="0"/>
    </xf>
    <xf numFmtId="1" fontId="30" fillId="18" borderId="4" xfId="24" applyNumberFormat="1" applyFont="1" applyFill="1" applyBorder="1" applyAlignment="1" applyProtection="1">
      <alignment horizontal="center" vertical="center" wrapText="1"/>
      <protection locked="0"/>
    </xf>
    <xf numFmtId="1" fontId="30" fillId="18" borderId="4" xfId="20" applyNumberFormat="1" applyFont="1" applyFill="1" applyBorder="1" applyAlignment="1" applyProtection="1">
      <alignment horizontal="center" vertical="center" wrapText="1"/>
      <protection locked="0"/>
    </xf>
    <xf numFmtId="7" fontId="30" fillId="18" borderId="4" xfId="20" applyNumberFormat="1" applyFont="1" applyFill="1" applyBorder="1" applyAlignment="1" applyProtection="1">
      <alignment vertical="center" textRotation="90" wrapText="1"/>
      <protection locked="0"/>
    </xf>
    <xf numFmtId="7" fontId="30" fillId="18" borderId="5" xfId="20" applyNumberFormat="1" applyFont="1" applyFill="1" applyBorder="1" applyAlignment="1" applyProtection="1">
      <alignment vertical="center" wrapText="1"/>
      <protection locked="0"/>
    </xf>
    <xf numFmtId="7" fontId="30" fillId="18" borderId="4" xfId="20" applyNumberFormat="1" applyFont="1" applyFill="1" applyBorder="1" applyAlignment="1" applyProtection="1">
      <alignment horizontal="center" vertical="center" textRotation="90" wrapText="1"/>
      <protection locked="0"/>
    </xf>
    <xf numFmtId="3" fontId="30" fillId="18" borderId="4" xfId="20" applyNumberFormat="1" applyFont="1" applyFill="1" applyBorder="1" applyAlignment="1" applyProtection="1">
      <alignment horizontal="center" vertical="center" textRotation="90" wrapText="1"/>
      <protection locked="0"/>
    </xf>
    <xf numFmtId="166" fontId="29" fillId="18" borderId="16" xfId="20" applyNumberFormat="1" applyFont="1" applyFill="1" applyBorder="1" applyAlignment="1" applyProtection="1">
      <alignment vertical="center" wrapText="1"/>
      <protection locked="0"/>
    </xf>
    <xf numFmtId="0" fontId="30" fillId="18" borderId="4" xfId="44" applyNumberFormat="1" applyFont="1" applyFill="1" applyBorder="1" applyAlignment="1" applyProtection="1">
      <alignment horizontal="center" vertical="center" wrapText="1"/>
      <protection locked="0"/>
    </xf>
    <xf numFmtId="9" fontId="30" fillId="18" borderId="4" xfId="24" applyFont="1" applyFill="1" applyBorder="1" applyAlignment="1" applyProtection="1">
      <alignment horizontal="center" vertical="center" wrapText="1"/>
      <protection locked="0"/>
    </xf>
    <xf numFmtId="181" fontId="30" fillId="18" borderId="4" xfId="24" applyNumberFormat="1" applyFont="1" applyFill="1" applyBorder="1" applyAlignment="1" applyProtection="1">
      <alignment horizontal="center" vertical="center" wrapText="1"/>
      <protection locked="0"/>
    </xf>
    <xf numFmtId="181" fontId="30" fillId="18" borderId="4" xfId="20" applyNumberFormat="1" applyFont="1" applyFill="1" applyBorder="1" applyAlignment="1" applyProtection="1">
      <alignment horizontal="center" vertical="center" wrapText="1"/>
      <protection locked="0"/>
    </xf>
    <xf numFmtId="10" fontId="58" fillId="18" borderId="9" xfId="24" applyNumberFormat="1" applyFont="1" applyFill="1" applyBorder="1" applyAlignment="1" applyProtection="1">
      <alignment horizontal="center" vertical="center" wrapText="1"/>
      <protection locked="0"/>
    </xf>
    <xf numFmtId="178" fontId="58" fillId="18" borderId="31" xfId="24" applyNumberFormat="1" applyFont="1" applyFill="1" applyBorder="1" applyAlignment="1" applyProtection="1">
      <alignment horizontal="center" vertical="center" wrapText="1"/>
      <protection locked="0"/>
    </xf>
    <xf numFmtId="1" fontId="30" fillId="18" borderId="4" xfId="44" applyNumberFormat="1" applyFont="1" applyFill="1" applyBorder="1" applyAlignment="1" applyProtection="1">
      <alignment horizontal="center" vertical="center" wrapText="1"/>
      <protection locked="0"/>
    </xf>
    <xf numFmtId="180" fontId="30" fillId="18" borderId="4" xfId="20" applyNumberFormat="1" applyFont="1" applyFill="1" applyBorder="1" applyAlignment="1" applyProtection="1">
      <alignment horizontal="center" vertical="center" wrapText="1"/>
      <protection locked="0"/>
    </xf>
    <xf numFmtId="10" fontId="30" fillId="18" borderId="8" xfId="24" applyNumberFormat="1" applyFont="1" applyFill="1" applyBorder="1" applyAlignment="1" applyProtection="1">
      <alignment horizontal="center" vertical="center" wrapText="1"/>
      <protection locked="0"/>
    </xf>
    <xf numFmtId="178" fontId="30" fillId="18" borderId="5" xfId="24" applyNumberFormat="1" applyFont="1" applyFill="1" applyBorder="1" applyAlignment="1" applyProtection="1">
      <alignment horizontal="center" vertical="center" wrapText="1"/>
      <protection locked="0"/>
    </xf>
    <xf numFmtId="178" fontId="30" fillId="18" borderId="33" xfId="24" applyNumberFormat="1" applyFont="1" applyFill="1" applyBorder="1" applyAlignment="1" applyProtection="1">
      <alignment horizontal="center" vertical="center" wrapText="1"/>
      <protection locked="0"/>
    </xf>
    <xf numFmtId="0" fontId="30" fillId="18" borderId="28" xfId="0" applyFont="1" applyFill="1" applyBorder="1" applyAlignment="1">
      <alignment vertical="center"/>
    </xf>
    <xf numFmtId="15" fontId="30" fillId="15" borderId="4" xfId="0" applyNumberFormat="1" applyFont="1" applyFill="1" applyBorder="1" applyAlignment="1" applyProtection="1">
      <alignment vertical="center" wrapText="1"/>
      <protection locked="0"/>
    </xf>
    <xf numFmtId="9" fontId="30" fillId="15" borderId="4" xfId="24" applyFont="1" applyFill="1" applyBorder="1" applyAlignment="1" applyProtection="1">
      <alignment horizontal="center" vertical="center" wrapText="1"/>
      <protection locked="0"/>
    </xf>
    <xf numFmtId="1" fontId="30" fillId="15" borderId="4" xfId="20" applyNumberFormat="1" applyFont="1" applyFill="1" applyBorder="1" applyAlignment="1" applyProtection="1">
      <alignment horizontal="center" vertical="center" wrapText="1"/>
      <protection locked="0"/>
    </xf>
    <xf numFmtId="9" fontId="58" fillId="15" borderId="4" xfId="24" applyFont="1" applyFill="1" applyBorder="1" applyAlignment="1" applyProtection="1">
      <alignment horizontal="center" vertical="center" wrapText="1"/>
      <protection locked="0"/>
    </xf>
    <xf numFmtId="1" fontId="58" fillId="15" borderId="4" xfId="24" applyNumberFormat="1" applyFont="1" applyFill="1" applyBorder="1" applyAlignment="1" applyProtection="1">
      <alignment horizontal="center" vertical="center" wrapText="1"/>
      <protection locked="0"/>
    </xf>
    <xf numFmtId="1" fontId="30" fillId="15" borderId="4" xfId="24" applyNumberFormat="1" applyFont="1" applyFill="1" applyBorder="1" applyAlignment="1" applyProtection="1">
      <alignment horizontal="center" vertical="center" wrapText="1"/>
      <protection locked="0"/>
    </xf>
    <xf numFmtId="7" fontId="30" fillId="15" borderId="4" xfId="20" applyNumberFormat="1" applyFont="1" applyFill="1" applyBorder="1" applyAlignment="1" applyProtection="1">
      <alignment vertical="center" textRotation="90" wrapText="1"/>
      <protection locked="0"/>
    </xf>
    <xf numFmtId="7" fontId="30" fillId="15" borderId="5" xfId="20" applyNumberFormat="1" applyFont="1" applyFill="1" applyBorder="1" applyAlignment="1" applyProtection="1">
      <alignment vertical="center" wrapText="1"/>
      <protection locked="0"/>
    </xf>
    <xf numFmtId="7" fontId="30" fillId="15" borderId="4" xfId="20" applyNumberFormat="1" applyFont="1" applyFill="1" applyBorder="1" applyAlignment="1" applyProtection="1">
      <alignment horizontal="center" vertical="center" textRotation="90" wrapText="1"/>
      <protection locked="0"/>
    </xf>
    <xf numFmtId="3" fontId="30" fillId="15" borderId="4" xfId="20" applyNumberFormat="1" applyFont="1" applyFill="1" applyBorder="1" applyAlignment="1" applyProtection="1">
      <alignment horizontal="center" vertical="center" textRotation="90" wrapText="1"/>
      <protection locked="0"/>
    </xf>
    <xf numFmtId="166" fontId="29" fillId="15" borderId="16" xfId="20" applyNumberFormat="1" applyFont="1" applyFill="1" applyBorder="1" applyAlignment="1" applyProtection="1">
      <alignment vertical="center" wrapText="1"/>
      <protection locked="0"/>
    </xf>
    <xf numFmtId="9" fontId="30" fillId="15" borderId="4" xfId="44" applyNumberFormat="1" applyFont="1" applyFill="1" applyBorder="1" applyAlignment="1" applyProtection="1">
      <alignment horizontal="center" vertical="center" wrapText="1"/>
      <protection locked="0"/>
    </xf>
    <xf numFmtId="181" fontId="30" fillId="15" borderId="4" xfId="24" applyNumberFormat="1" applyFont="1" applyFill="1" applyBorder="1" applyAlignment="1" applyProtection="1">
      <alignment horizontal="center" vertical="center" wrapText="1"/>
      <protection locked="0"/>
    </xf>
    <xf numFmtId="181" fontId="30" fillId="15" borderId="4" xfId="20" applyNumberFormat="1" applyFont="1" applyFill="1" applyBorder="1" applyAlignment="1" applyProtection="1">
      <alignment horizontal="center" vertical="center" wrapText="1"/>
      <protection locked="0"/>
    </xf>
    <xf numFmtId="10" fontId="58" fillId="15" borderId="9" xfId="24" applyNumberFormat="1" applyFont="1" applyFill="1" applyBorder="1" applyAlignment="1" applyProtection="1">
      <alignment horizontal="center" vertical="center" wrapText="1"/>
      <protection locked="0"/>
    </xf>
    <xf numFmtId="178" fontId="58" fillId="15" borderId="31" xfId="24" applyNumberFormat="1" applyFont="1" applyFill="1" applyBorder="1" applyAlignment="1" applyProtection="1">
      <alignment horizontal="center" vertical="center" wrapText="1"/>
      <protection locked="0"/>
    </xf>
    <xf numFmtId="180" fontId="30" fillId="15" borderId="4" xfId="20" applyNumberFormat="1" applyFont="1" applyFill="1" applyBorder="1" applyAlignment="1" applyProtection="1">
      <alignment horizontal="center" vertical="center" wrapText="1"/>
      <protection locked="0"/>
    </xf>
    <xf numFmtId="10" fontId="30" fillId="15" borderId="8" xfId="24" applyNumberFormat="1" applyFont="1" applyFill="1" applyBorder="1" applyAlignment="1" applyProtection="1">
      <alignment horizontal="center" vertical="center" wrapText="1"/>
      <protection locked="0"/>
    </xf>
    <xf numFmtId="178" fontId="30" fillId="15" borderId="5" xfId="24" applyNumberFormat="1" applyFont="1" applyFill="1" applyBorder="1" applyAlignment="1" applyProtection="1">
      <alignment horizontal="center" vertical="center" wrapText="1"/>
      <protection locked="0"/>
    </xf>
    <xf numFmtId="178" fontId="30" fillId="15" borderId="33" xfId="24" applyNumberFormat="1" applyFont="1" applyFill="1" applyBorder="1" applyAlignment="1" applyProtection="1">
      <alignment horizontal="center" vertical="center" wrapText="1"/>
      <protection locked="0"/>
    </xf>
    <xf numFmtId="9" fontId="58" fillId="17" borderId="4" xfId="24" applyFont="1" applyFill="1" applyBorder="1" applyAlignment="1" applyProtection="1">
      <alignment horizontal="center" vertical="center" wrapText="1"/>
      <protection locked="0"/>
    </xf>
    <xf numFmtId="1" fontId="58" fillId="17" borderId="4" xfId="24" applyNumberFormat="1" applyFont="1" applyFill="1" applyBorder="1" applyAlignment="1" applyProtection="1">
      <alignment horizontal="center" vertical="center" wrapText="1"/>
      <protection locked="0"/>
    </xf>
    <xf numFmtId="9" fontId="30" fillId="17" borderId="4" xfId="44" applyNumberFormat="1" applyFont="1" applyFill="1" applyBorder="1" applyAlignment="1" applyProtection="1">
      <alignment horizontal="center" vertical="center" wrapText="1"/>
      <protection locked="0"/>
    </xf>
    <xf numFmtId="14" fontId="58" fillId="17" borderId="4" xfId="0" applyNumberFormat="1" applyFont="1" applyFill="1" applyBorder="1" applyAlignment="1" applyProtection="1">
      <alignment horizontal="right" vertical="center" wrapText="1"/>
      <protection locked="0"/>
    </xf>
    <xf numFmtId="15" fontId="58" fillId="17" borderId="4" xfId="0" applyNumberFormat="1" applyFont="1" applyFill="1" applyBorder="1" applyAlignment="1" applyProtection="1">
      <alignment horizontal="left" vertical="center" wrapText="1"/>
      <protection locked="0"/>
    </xf>
    <xf numFmtId="15" fontId="58" fillId="17" borderId="4" xfId="0" applyNumberFormat="1" applyFont="1" applyFill="1" applyBorder="1" applyAlignment="1" applyProtection="1">
      <alignment vertical="center" wrapText="1"/>
      <protection locked="0"/>
    </xf>
    <xf numFmtId="0" fontId="59" fillId="17" borderId="4" xfId="42" applyFont="1" applyFill="1" applyBorder="1" applyAlignment="1" applyProtection="1">
      <alignment horizontal="left" vertical="center" wrapText="1"/>
      <protection locked="0"/>
    </xf>
    <xf numFmtId="49" fontId="58" fillId="17" borderId="10" xfId="20" applyNumberFormat="1" applyFont="1" applyFill="1" applyBorder="1" applyAlignment="1" applyProtection="1">
      <alignment horizontal="left" vertical="center" wrapText="1"/>
      <protection locked="0"/>
    </xf>
    <xf numFmtId="1" fontId="58" fillId="17" borderId="4" xfId="24" applyNumberFormat="1" applyFont="1" applyFill="1" applyBorder="1" applyAlignment="1" applyProtection="1">
      <alignment horizontal="left" vertical="center" wrapText="1"/>
      <protection locked="0"/>
    </xf>
    <xf numFmtId="0" fontId="30" fillId="19" borderId="59" xfId="0" applyFont="1" applyFill="1" applyBorder="1" applyAlignment="1" applyProtection="1">
      <alignment vertical="center" wrapText="1"/>
      <protection locked="0"/>
    </xf>
    <xf numFmtId="0" fontId="30" fillId="19" borderId="31" xfId="0" applyFont="1" applyFill="1" applyBorder="1" applyAlignment="1" applyProtection="1">
      <alignment vertical="center" wrapText="1"/>
      <protection locked="0"/>
    </xf>
    <xf numFmtId="10" fontId="30" fillId="19" borderId="31" xfId="24" applyNumberFormat="1" applyFont="1" applyFill="1" applyBorder="1" applyAlignment="1" applyProtection="1">
      <alignment vertical="center" wrapText="1"/>
      <protection locked="0"/>
    </xf>
    <xf numFmtId="49" fontId="30" fillId="19" borderId="10" xfId="20" applyNumberFormat="1" applyFont="1" applyFill="1" applyBorder="1" applyAlignment="1" applyProtection="1">
      <alignment horizontal="left" vertical="center" wrapText="1"/>
      <protection locked="0"/>
    </xf>
    <xf numFmtId="0" fontId="30" fillId="19" borderId="4" xfId="0" applyFont="1" applyFill="1" applyBorder="1" applyAlignment="1" applyProtection="1">
      <alignment horizontal="left" vertical="center" wrapText="1"/>
      <protection locked="0"/>
    </xf>
    <xf numFmtId="15" fontId="30" fillId="19" borderId="10" xfId="0" applyNumberFormat="1" applyFont="1" applyFill="1" applyBorder="1" applyAlignment="1" applyProtection="1">
      <alignment horizontal="left" vertical="center" wrapText="1"/>
      <protection locked="0"/>
    </xf>
    <xf numFmtId="15" fontId="30" fillId="19" borderId="4" xfId="0" applyNumberFormat="1" applyFont="1" applyFill="1" applyBorder="1" applyAlignment="1" applyProtection="1">
      <alignment horizontal="left" vertical="center" wrapText="1"/>
      <protection locked="0"/>
    </xf>
    <xf numFmtId="14" fontId="30" fillId="19" borderId="4" xfId="0" applyNumberFormat="1" applyFont="1" applyFill="1" applyBorder="1" applyAlignment="1" applyProtection="1">
      <alignment horizontal="right" vertical="center" wrapText="1"/>
      <protection locked="0"/>
    </xf>
    <xf numFmtId="14" fontId="30" fillId="19" borderId="5" xfId="0" applyNumberFormat="1" applyFont="1" applyFill="1" applyBorder="1" applyAlignment="1" applyProtection="1">
      <alignment horizontal="right" vertical="center" wrapText="1"/>
      <protection locked="0"/>
    </xf>
    <xf numFmtId="0" fontId="63" fillId="19" borderId="4" xfId="42" applyFont="1" applyFill="1" applyBorder="1" applyAlignment="1" applyProtection="1">
      <alignment horizontal="left" vertical="center" wrapText="1"/>
      <protection locked="0"/>
    </xf>
    <xf numFmtId="0" fontId="59" fillId="19" borderId="4" xfId="42" applyFont="1" applyFill="1" applyBorder="1" applyAlignment="1" applyProtection="1">
      <alignment horizontal="left" vertical="center" wrapText="1"/>
      <protection locked="0"/>
    </xf>
    <xf numFmtId="10" fontId="30" fillId="19" borderId="4" xfId="24" applyNumberFormat="1" applyFont="1" applyFill="1" applyBorder="1" applyAlignment="1" applyProtection="1">
      <alignment horizontal="center" vertical="center" wrapText="1"/>
      <protection locked="0"/>
    </xf>
    <xf numFmtId="0" fontId="30" fillId="19" borderId="4" xfId="0" applyFont="1" applyFill="1" applyBorder="1" applyAlignment="1" applyProtection="1">
      <alignment vertical="center" wrapText="1"/>
      <protection locked="0"/>
    </xf>
    <xf numFmtId="15" fontId="30" fillId="19" borderId="4" xfId="0" applyNumberFormat="1" applyFont="1" applyFill="1" applyBorder="1" applyAlignment="1" applyProtection="1">
      <alignment vertical="center" wrapText="1"/>
      <protection locked="0"/>
    </xf>
    <xf numFmtId="1" fontId="30" fillId="19" borderId="4" xfId="24" applyNumberFormat="1" applyFont="1" applyFill="1" applyBorder="1" applyAlignment="1" applyProtection="1">
      <alignment horizontal="center" vertical="center" wrapText="1"/>
      <protection locked="0"/>
    </xf>
    <xf numFmtId="1" fontId="30" fillId="19" borderId="4" xfId="20" applyNumberFormat="1" applyFont="1" applyFill="1" applyBorder="1" applyAlignment="1" applyProtection="1">
      <alignment horizontal="center" vertical="center" wrapText="1"/>
      <protection locked="0"/>
    </xf>
    <xf numFmtId="7" fontId="30" fillId="19" borderId="4" xfId="20" applyNumberFormat="1" applyFont="1" applyFill="1" applyBorder="1" applyAlignment="1" applyProtection="1">
      <alignment vertical="center" textRotation="90" wrapText="1"/>
      <protection locked="0"/>
    </xf>
    <xf numFmtId="7" fontId="30" fillId="19" borderId="5" xfId="20" applyNumberFormat="1" applyFont="1" applyFill="1" applyBorder="1" applyAlignment="1" applyProtection="1">
      <alignment vertical="center" wrapText="1"/>
      <protection locked="0"/>
    </xf>
    <xf numFmtId="7" fontId="30" fillId="19" borderId="4" xfId="20" applyNumberFormat="1" applyFont="1" applyFill="1" applyBorder="1" applyAlignment="1" applyProtection="1">
      <alignment horizontal="center" vertical="center" textRotation="90" wrapText="1"/>
      <protection locked="0"/>
    </xf>
    <xf numFmtId="3" fontId="30" fillId="19" borderId="4" xfId="20" applyNumberFormat="1" applyFont="1" applyFill="1" applyBorder="1" applyAlignment="1" applyProtection="1">
      <alignment horizontal="center" vertical="center" textRotation="90" wrapText="1"/>
      <protection locked="0"/>
    </xf>
    <xf numFmtId="166" fontId="29" fillId="19" borderId="16" xfId="20" applyNumberFormat="1" applyFont="1" applyFill="1" applyBorder="1" applyAlignment="1" applyProtection="1">
      <alignment vertical="center" wrapText="1"/>
      <protection locked="0"/>
    </xf>
    <xf numFmtId="0" fontId="30" fillId="19" borderId="4" xfId="44" applyNumberFormat="1" applyFont="1" applyFill="1" applyBorder="1" applyAlignment="1" applyProtection="1">
      <alignment horizontal="center" vertical="center" wrapText="1"/>
      <protection locked="0"/>
    </xf>
    <xf numFmtId="9" fontId="30" fillId="19" borderId="4" xfId="24" applyFont="1" applyFill="1" applyBorder="1" applyAlignment="1" applyProtection="1">
      <alignment horizontal="center" vertical="center" wrapText="1"/>
      <protection locked="0"/>
    </xf>
    <xf numFmtId="181" fontId="30" fillId="19" borderId="4" xfId="24" applyNumberFormat="1" applyFont="1" applyFill="1" applyBorder="1" applyAlignment="1" applyProtection="1">
      <alignment horizontal="center" vertical="center" wrapText="1"/>
      <protection locked="0"/>
    </xf>
    <xf numFmtId="181" fontId="30" fillId="19" borderId="4" xfId="20" applyNumberFormat="1" applyFont="1" applyFill="1" applyBorder="1" applyAlignment="1" applyProtection="1">
      <alignment horizontal="center" vertical="center" wrapText="1"/>
      <protection locked="0"/>
    </xf>
    <xf numFmtId="10" fontId="58" fillId="19" borderId="9" xfId="24" applyNumberFormat="1" applyFont="1" applyFill="1" applyBorder="1" applyAlignment="1" applyProtection="1">
      <alignment horizontal="center" vertical="center" wrapText="1"/>
      <protection locked="0"/>
    </xf>
    <xf numFmtId="178" fontId="58" fillId="19" borderId="31" xfId="24" applyNumberFormat="1" applyFont="1" applyFill="1" applyBorder="1" applyAlignment="1" applyProtection="1">
      <alignment horizontal="center" vertical="center" wrapText="1"/>
      <protection locked="0"/>
    </xf>
    <xf numFmtId="1" fontId="30" fillId="19" borderId="4" xfId="44" applyNumberFormat="1" applyFont="1" applyFill="1" applyBorder="1" applyAlignment="1" applyProtection="1">
      <alignment horizontal="center" vertical="center" wrapText="1"/>
      <protection locked="0"/>
    </xf>
    <xf numFmtId="180" fontId="30" fillId="19" borderId="4" xfId="20" applyNumberFormat="1" applyFont="1" applyFill="1" applyBorder="1" applyAlignment="1" applyProtection="1">
      <alignment horizontal="center" vertical="center" wrapText="1"/>
      <protection locked="0"/>
    </xf>
    <xf numFmtId="10" fontId="30" fillId="19" borderId="8" xfId="24" applyNumberFormat="1" applyFont="1" applyFill="1" applyBorder="1" applyAlignment="1" applyProtection="1">
      <alignment horizontal="center" vertical="center" wrapText="1"/>
      <protection locked="0"/>
    </xf>
    <xf numFmtId="178" fontId="30" fillId="19" borderId="5" xfId="24" applyNumberFormat="1" applyFont="1" applyFill="1" applyBorder="1" applyAlignment="1" applyProtection="1">
      <alignment horizontal="center" vertical="center" wrapText="1"/>
      <protection locked="0"/>
    </xf>
    <xf numFmtId="178" fontId="30" fillId="19" borderId="33" xfId="24" applyNumberFormat="1" applyFont="1" applyFill="1" applyBorder="1" applyAlignment="1" applyProtection="1">
      <alignment horizontal="center" vertical="center" wrapText="1"/>
      <protection locked="0"/>
    </xf>
    <xf numFmtId="0" fontId="30" fillId="19" borderId="28" xfId="0" applyFont="1" applyFill="1" applyBorder="1" applyAlignment="1">
      <alignment vertical="center"/>
    </xf>
    <xf numFmtId="0" fontId="30" fillId="19" borderId="0" xfId="0" applyFont="1" applyFill="1" applyAlignment="1">
      <alignment vertical="center"/>
    </xf>
    <xf numFmtId="0" fontId="30" fillId="18" borderId="63" xfId="0" applyFont="1" applyFill="1" applyBorder="1" applyAlignment="1">
      <alignment horizontal="center" vertical="center" wrapText="1"/>
    </xf>
    <xf numFmtId="166" fontId="29" fillId="18" borderId="16" xfId="20" applyNumberFormat="1" applyFont="1" applyFill="1" applyBorder="1" applyAlignment="1" applyProtection="1">
      <alignment horizontal="right" vertical="center" wrapText="1"/>
      <protection locked="0"/>
    </xf>
    <xf numFmtId="14" fontId="30" fillId="14" borderId="4" xfId="0" applyNumberFormat="1" applyFont="1" applyFill="1" applyBorder="1" applyAlignment="1" applyProtection="1">
      <alignment horizontal="right" vertical="center" wrapText="1"/>
      <protection locked="0"/>
    </xf>
    <xf numFmtId="0" fontId="44" fillId="14" borderId="0" xfId="0" applyFont="1" applyFill="1" applyAlignment="1">
      <alignment vertical="center"/>
    </xf>
    <xf numFmtId="0" fontId="12" fillId="14" borderId="0" xfId="0" applyFont="1" applyFill="1" applyAlignment="1">
      <alignment vertical="center" wrapText="1"/>
    </xf>
    <xf numFmtId="0" fontId="30" fillId="20" borderId="0" xfId="0" applyFont="1" applyFill="1" applyAlignment="1">
      <alignment vertical="center"/>
    </xf>
    <xf numFmtId="0" fontId="30" fillId="20" borderId="59" xfId="0" applyFont="1" applyFill="1" applyBorder="1" applyAlignment="1" applyProtection="1">
      <alignment vertical="center" wrapText="1"/>
      <protection locked="0"/>
    </xf>
    <xf numFmtId="10" fontId="30" fillId="20" borderId="31" xfId="24" applyNumberFormat="1" applyFont="1" applyFill="1" applyBorder="1" applyAlignment="1" applyProtection="1">
      <alignment vertical="center" wrapText="1"/>
      <protection locked="0"/>
    </xf>
    <xf numFmtId="0" fontId="30" fillId="20" borderId="31" xfId="0" applyFont="1" applyFill="1" applyBorder="1" applyAlignment="1" applyProtection="1">
      <alignment vertical="center" wrapText="1"/>
      <protection locked="0"/>
    </xf>
    <xf numFmtId="49" fontId="30" fillId="20" borderId="10" xfId="20" applyNumberFormat="1" applyFont="1" applyFill="1" applyBorder="1" applyAlignment="1" applyProtection="1">
      <alignment horizontal="left" vertical="center" wrapText="1"/>
      <protection locked="0"/>
    </xf>
    <xf numFmtId="10" fontId="30" fillId="20" borderId="4" xfId="24" applyNumberFormat="1" applyFont="1" applyFill="1" applyBorder="1" applyAlignment="1" applyProtection="1">
      <alignment horizontal="center" vertical="center" wrapText="1"/>
      <protection locked="0"/>
    </xf>
    <xf numFmtId="0" fontId="30" fillId="20" borderId="4" xfId="0" applyFont="1" applyFill="1" applyBorder="1" applyAlignment="1" applyProtection="1">
      <alignment vertical="center" wrapText="1"/>
      <protection locked="0"/>
    </xf>
    <xf numFmtId="0" fontId="30" fillId="20" borderId="4" xfId="0" applyFont="1" applyFill="1" applyBorder="1" applyAlignment="1" applyProtection="1">
      <alignment horizontal="left" vertical="center" wrapText="1"/>
      <protection locked="0"/>
    </xf>
    <xf numFmtId="0" fontId="63" fillId="20" borderId="4" xfId="42" applyFont="1" applyFill="1" applyBorder="1" applyAlignment="1" applyProtection="1">
      <alignment horizontal="left" vertical="center" wrapText="1"/>
      <protection locked="0"/>
    </xf>
    <xf numFmtId="14" fontId="30" fillId="20" borderId="4" xfId="0" applyNumberFormat="1" applyFont="1" applyFill="1" applyBorder="1" applyAlignment="1" applyProtection="1">
      <alignment horizontal="right" vertical="center" wrapText="1"/>
      <protection locked="0"/>
    </xf>
    <xf numFmtId="14" fontId="30" fillId="20" borderId="5" xfId="0" applyNumberFormat="1" applyFont="1" applyFill="1" applyBorder="1" applyAlignment="1" applyProtection="1">
      <alignment horizontal="right" vertical="center" wrapText="1"/>
      <protection locked="0"/>
    </xf>
    <xf numFmtId="15" fontId="30" fillId="20" borderId="10" xfId="0" applyNumberFormat="1" applyFont="1" applyFill="1" applyBorder="1" applyAlignment="1" applyProtection="1">
      <alignment horizontal="left" vertical="center" wrapText="1"/>
      <protection locked="0"/>
    </xf>
    <xf numFmtId="15" fontId="30" fillId="20" borderId="4" xfId="0" applyNumberFormat="1" applyFont="1" applyFill="1" applyBorder="1" applyAlignment="1" applyProtection="1">
      <alignment horizontal="left" vertical="center" wrapText="1"/>
      <protection locked="0"/>
    </xf>
    <xf numFmtId="15" fontId="30" fillId="20" borderId="4" xfId="0" applyNumberFormat="1" applyFont="1" applyFill="1" applyBorder="1" applyAlignment="1" applyProtection="1">
      <alignment vertical="center" wrapText="1"/>
      <protection locked="0"/>
    </xf>
    <xf numFmtId="1" fontId="30" fillId="20" borderId="4" xfId="24" applyNumberFormat="1" applyFont="1" applyFill="1" applyBorder="1" applyAlignment="1" applyProtection="1">
      <alignment horizontal="center" vertical="center" wrapText="1"/>
      <protection locked="0"/>
    </xf>
    <xf numFmtId="1" fontId="30" fillId="20" borderId="4" xfId="20" applyNumberFormat="1" applyFont="1" applyFill="1" applyBorder="1" applyAlignment="1" applyProtection="1">
      <alignment horizontal="center" vertical="center" wrapText="1"/>
      <protection locked="0"/>
    </xf>
    <xf numFmtId="7" fontId="30" fillId="20" borderId="4" xfId="20" applyNumberFormat="1" applyFont="1" applyFill="1" applyBorder="1" applyAlignment="1" applyProtection="1">
      <alignment vertical="center" textRotation="90" wrapText="1"/>
      <protection locked="0"/>
    </xf>
    <xf numFmtId="7" fontId="30" fillId="20" borderId="5" xfId="20" applyNumberFormat="1" applyFont="1" applyFill="1" applyBorder="1" applyAlignment="1" applyProtection="1">
      <alignment vertical="center" wrapText="1"/>
      <protection locked="0"/>
    </xf>
    <xf numFmtId="7" fontId="30" fillId="20" borderId="4" xfId="20" applyNumberFormat="1" applyFont="1" applyFill="1" applyBorder="1" applyAlignment="1" applyProtection="1">
      <alignment horizontal="center" vertical="center" textRotation="90" wrapText="1"/>
      <protection locked="0"/>
    </xf>
    <xf numFmtId="3" fontId="30" fillId="20" borderId="4" xfId="20" applyNumberFormat="1" applyFont="1" applyFill="1" applyBorder="1" applyAlignment="1" applyProtection="1">
      <alignment horizontal="center" vertical="center" textRotation="90" wrapText="1"/>
      <protection locked="0"/>
    </xf>
    <xf numFmtId="166" fontId="29" fillId="20" borderId="16" xfId="20" applyNumberFormat="1" applyFont="1" applyFill="1" applyBorder="1" applyAlignment="1" applyProtection="1">
      <alignment vertical="center" wrapText="1"/>
      <protection locked="0"/>
    </xf>
    <xf numFmtId="0" fontId="30" fillId="20" borderId="4" xfId="44" applyNumberFormat="1" applyFont="1" applyFill="1" applyBorder="1" applyAlignment="1" applyProtection="1">
      <alignment horizontal="center" vertical="center" wrapText="1"/>
      <protection locked="0"/>
    </xf>
    <xf numFmtId="9" fontId="30" fillId="20" borderId="4" xfId="24" applyFont="1" applyFill="1" applyBorder="1" applyAlignment="1" applyProtection="1">
      <alignment horizontal="center" vertical="center" wrapText="1"/>
      <protection locked="0"/>
    </xf>
    <xf numFmtId="181" fontId="30" fillId="20" borderId="4" xfId="24" applyNumberFormat="1" applyFont="1" applyFill="1" applyBorder="1" applyAlignment="1" applyProtection="1">
      <alignment horizontal="center" vertical="center" wrapText="1"/>
      <protection locked="0"/>
    </xf>
    <xf numFmtId="181" fontId="30" fillId="20" borderId="4" xfId="20" applyNumberFormat="1" applyFont="1" applyFill="1" applyBorder="1" applyAlignment="1" applyProtection="1">
      <alignment horizontal="center" vertical="center" wrapText="1"/>
      <protection locked="0"/>
    </xf>
    <xf numFmtId="10" fontId="58" fillId="20" borderId="9" xfId="24" applyNumberFormat="1" applyFont="1" applyFill="1" applyBorder="1" applyAlignment="1" applyProtection="1">
      <alignment horizontal="center" vertical="center" wrapText="1"/>
      <protection locked="0"/>
    </xf>
    <xf numFmtId="178" fontId="58" fillId="20" borderId="31" xfId="24" applyNumberFormat="1" applyFont="1" applyFill="1" applyBorder="1" applyAlignment="1" applyProtection="1">
      <alignment horizontal="center" vertical="center" wrapText="1"/>
      <protection locked="0"/>
    </xf>
    <xf numFmtId="1" fontId="30" fillId="20" borderId="4" xfId="44" applyNumberFormat="1" applyFont="1" applyFill="1" applyBorder="1" applyAlignment="1" applyProtection="1">
      <alignment horizontal="center" vertical="center" wrapText="1"/>
      <protection locked="0"/>
    </xf>
    <xf numFmtId="180" fontId="30" fillId="20" borderId="4" xfId="20" applyNumberFormat="1" applyFont="1" applyFill="1" applyBorder="1" applyAlignment="1" applyProtection="1">
      <alignment horizontal="center" vertical="center" wrapText="1"/>
      <protection locked="0"/>
    </xf>
    <xf numFmtId="10" fontId="30" fillId="20" borderId="8" xfId="24" applyNumberFormat="1" applyFont="1" applyFill="1" applyBorder="1" applyAlignment="1" applyProtection="1">
      <alignment horizontal="center" vertical="center" wrapText="1"/>
      <protection locked="0"/>
    </xf>
    <xf numFmtId="178" fontId="30" fillId="20" borderId="5" xfId="24" applyNumberFormat="1" applyFont="1" applyFill="1" applyBorder="1" applyAlignment="1" applyProtection="1">
      <alignment horizontal="center" vertical="center" wrapText="1"/>
      <protection locked="0"/>
    </xf>
    <xf numFmtId="178" fontId="30" fillId="20" borderId="33" xfId="24" applyNumberFormat="1" applyFont="1" applyFill="1" applyBorder="1" applyAlignment="1" applyProtection="1">
      <alignment horizontal="center" vertical="center" wrapText="1"/>
      <protection locked="0"/>
    </xf>
    <xf numFmtId="0" fontId="30" fillId="20" borderId="28" xfId="0" applyFont="1" applyFill="1" applyBorder="1" applyAlignment="1">
      <alignment vertical="center"/>
    </xf>
    <xf numFmtId="178" fontId="30" fillId="20" borderId="4" xfId="24" applyNumberFormat="1" applyFont="1" applyFill="1" applyBorder="1" applyAlignment="1" applyProtection="1">
      <alignment horizontal="center" vertical="center" wrapText="1"/>
      <protection locked="0"/>
    </xf>
    <xf numFmtId="9" fontId="58" fillId="20" borderId="4" xfId="24" applyFont="1" applyFill="1" applyBorder="1" applyAlignment="1" applyProtection="1">
      <alignment horizontal="center" vertical="center" wrapText="1"/>
      <protection locked="0"/>
    </xf>
    <xf numFmtId="1" fontId="58" fillId="20" borderId="4" xfId="24" applyNumberFormat="1" applyFont="1" applyFill="1" applyBorder="1" applyAlignment="1" applyProtection="1">
      <alignment horizontal="center" vertical="center" wrapText="1"/>
      <protection locked="0"/>
    </xf>
    <xf numFmtId="9" fontId="30" fillId="20" borderId="4" xfId="44" applyNumberFormat="1" applyFont="1" applyFill="1" applyBorder="1" applyAlignment="1" applyProtection="1">
      <alignment horizontal="center" vertical="center" wrapText="1"/>
      <protection locked="0"/>
    </xf>
    <xf numFmtId="1" fontId="30" fillId="15" borderId="4" xfId="44" applyNumberFormat="1" applyFont="1" applyFill="1" applyBorder="1" applyAlignment="1" applyProtection="1">
      <alignment horizontal="center" vertical="center" wrapText="1"/>
      <protection locked="0"/>
    </xf>
    <xf numFmtId="0" fontId="30" fillId="15" borderId="4" xfId="44" applyNumberFormat="1" applyFont="1" applyFill="1" applyBorder="1" applyAlignment="1" applyProtection="1">
      <alignment horizontal="center" vertical="center" wrapText="1"/>
      <protection locked="0"/>
    </xf>
    <xf numFmtId="0" fontId="58" fillId="15" borderId="4" xfId="0" applyFont="1" applyFill="1" applyBorder="1" applyAlignment="1" applyProtection="1">
      <alignment horizontal="left" vertical="center" wrapText="1"/>
      <protection locked="0"/>
    </xf>
    <xf numFmtId="0" fontId="59" fillId="15" borderId="4" xfId="42" applyFont="1" applyFill="1" applyBorder="1" applyAlignment="1">
      <alignment horizontal="left" vertical="center" wrapText="1"/>
      <protection locked="0"/>
    </xf>
    <xf numFmtId="15" fontId="58" fillId="15" borderId="10" xfId="0" applyNumberFormat="1" applyFont="1" applyFill="1" applyBorder="1" applyAlignment="1" applyProtection="1">
      <alignment horizontal="left" vertical="center" wrapText="1"/>
      <protection locked="0"/>
    </xf>
    <xf numFmtId="15" fontId="30" fillId="15" borderId="4" xfId="0" applyNumberFormat="1" applyFont="1" applyFill="1" applyBorder="1" applyAlignment="1" applyProtection="1">
      <alignment horizontal="justify" vertical="center" wrapText="1"/>
      <protection locked="0"/>
    </xf>
    <xf numFmtId="0" fontId="59" fillId="15" borderId="4" xfId="42" applyFont="1" applyFill="1" applyBorder="1" applyAlignment="1" applyProtection="1">
      <alignment horizontal="left" vertical="center" wrapText="1"/>
      <protection locked="0"/>
    </xf>
    <xf numFmtId="0" fontId="46" fillId="4" borderId="23" xfId="0" applyFont="1" applyFill="1" applyBorder="1" applyAlignment="1">
      <alignment vertical="center"/>
    </xf>
    <xf numFmtId="0" fontId="46" fillId="4" borderId="57" xfId="0" applyFont="1" applyFill="1" applyBorder="1" applyAlignment="1">
      <alignment vertical="center"/>
    </xf>
    <xf numFmtId="0" fontId="48" fillId="4" borderId="27" xfId="0" applyFont="1" applyFill="1" applyBorder="1" applyAlignment="1">
      <alignment horizontal="centerContinuous" vertical="center"/>
    </xf>
    <xf numFmtId="0" fontId="14" fillId="4" borderId="27" xfId="0" applyFont="1" applyFill="1" applyBorder="1" applyAlignment="1">
      <alignment vertical="center" wrapText="1"/>
    </xf>
    <xf numFmtId="0" fontId="17" fillId="10" borderId="8" xfId="0" applyFont="1" applyFill="1" applyBorder="1" applyAlignment="1">
      <alignment horizontal="centerContinuous" vertical="center"/>
    </xf>
    <xf numFmtId="0" fontId="17" fillId="10" borderId="9" xfId="0" applyFont="1" applyFill="1" applyBorder="1" applyAlignment="1">
      <alignment horizontal="centerContinuous" vertical="center"/>
    </xf>
    <xf numFmtId="0" fontId="30" fillId="19" borderId="4" xfId="0" applyFont="1" applyFill="1" applyBorder="1" applyAlignment="1">
      <alignment horizontal="left" vertical="center" wrapText="1"/>
    </xf>
    <xf numFmtId="0" fontId="30" fillId="18" borderId="63" xfId="0" applyFont="1" applyFill="1" applyBorder="1" applyAlignment="1">
      <alignment horizontal="left" vertical="center" wrapText="1"/>
    </xf>
    <xf numFmtId="0" fontId="30" fillId="15" borderId="59" xfId="0" applyFont="1" applyFill="1" applyBorder="1" applyAlignment="1" applyProtection="1">
      <alignment wrapText="1"/>
      <protection locked="0"/>
    </xf>
    <xf numFmtId="0" fontId="17" fillId="9" borderId="5" xfId="20" applyNumberFormat="1" applyFont="1" applyFill="1" applyBorder="1" applyAlignment="1" applyProtection="1">
      <alignment horizontal="center" vertical="center"/>
      <protection locked="0"/>
    </xf>
    <xf numFmtId="0" fontId="17" fillId="9" borderId="13" xfId="20" applyNumberFormat="1" applyFont="1" applyFill="1" applyBorder="1" applyAlignment="1" applyProtection="1">
      <alignment horizontal="center" vertical="center"/>
      <protection locked="0"/>
    </xf>
    <xf numFmtId="0" fontId="17" fillId="9" borderId="10" xfId="20" applyNumberFormat="1" applyFont="1" applyFill="1" applyBorder="1" applyAlignment="1" applyProtection="1">
      <alignment horizontal="center" vertical="center"/>
      <protection locked="0"/>
    </xf>
    <xf numFmtId="14" fontId="46" fillId="0" borderId="5" xfId="0" applyNumberFormat="1" applyFont="1" applyFill="1" applyBorder="1" applyAlignment="1">
      <alignment horizontal="center" vertical="center"/>
    </xf>
    <xf numFmtId="14" fontId="46" fillId="0" borderId="13" xfId="0" applyNumberFormat="1" applyFont="1" applyFill="1" applyBorder="1" applyAlignment="1">
      <alignment horizontal="center" vertical="center"/>
    </xf>
    <xf numFmtId="0" fontId="17" fillId="6" borderId="4" xfId="0" applyFont="1" applyFill="1" applyBorder="1" applyAlignment="1" applyProtection="1">
      <alignment horizontal="center" vertical="center" wrapText="1"/>
      <protection locked="0"/>
    </xf>
    <xf numFmtId="3" fontId="17" fillId="6" borderId="4" xfId="0" applyNumberFormat="1" applyFont="1" applyFill="1" applyBorder="1" applyAlignment="1" applyProtection="1">
      <alignment horizontal="center" vertical="center" textRotation="90" wrapText="1"/>
      <protection locked="0"/>
    </xf>
    <xf numFmtId="0" fontId="46" fillId="2" borderId="4" xfId="0" applyFont="1" applyFill="1" applyBorder="1" applyAlignment="1">
      <alignment horizontal="left" vertical="center"/>
    </xf>
    <xf numFmtId="0" fontId="17" fillId="6" borderId="6"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0" borderId="39" xfId="0" applyFont="1" applyBorder="1" applyAlignment="1">
      <alignment horizontal="center" vertical="center"/>
    </xf>
    <xf numFmtId="0" fontId="17" fillId="0" borderId="17" xfId="0" applyFont="1" applyBorder="1" applyAlignment="1">
      <alignment horizontal="center" vertical="center"/>
    </xf>
    <xf numFmtId="0" fontId="17" fillId="0" borderId="19" xfId="0" applyFont="1" applyBorder="1" applyAlignment="1">
      <alignment horizontal="center" vertical="center"/>
    </xf>
    <xf numFmtId="0" fontId="17" fillId="0" borderId="15" xfId="0" applyFont="1" applyBorder="1" applyAlignment="1">
      <alignment horizontal="center" vertical="center"/>
    </xf>
    <xf numFmtId="0" fontId="17" fillId="0" borderId="4" xfId="0" applyFont="1" applyBorder="1" applyAlignment="1">
      <alignment horizontal="center" vertical="center"/>
    </xf>
    <xf numFmtId="0" fontId="17" fillId="0" borderId="11" xfId="0" applyFont="1" applyBorder="1" applyAlignment="1">
      <alignment horizontal="center" vertical="center"/>
    </xf>
    <xf numFmtId="9" fontId="45" fillId="0" borderId="35" xfId="0" applyNumberFormat="1" applyFont="1" applyBorder="1" applyAlignment="1">
      <alignment horizontal="center" vertical="center" wrapText="1"/>
    </xf>
    <xf numFmtId="9" fontId="45" fillId="0" borderId="38" xfId="0" applyNumberFormat="1" applyFont="1" applyBorder="1" applyAlignment="1">
      <alignment horizontal="center" vertical="center" wrapText="1"/>
    </xf>
    <xf numFmtId="9" fontId="45" fillId="0" borderId="0" xfId="0" applyNumberFormat="1" applyFont="1" applyAlignment="1">
      <alignment horizontal="center" vertical="center" wrapText="1"/>
    </xf>
    <xf numFmtId="9" fontId="45" fillId="0" borderId="30" xfId="0" applyNumberFormat="1" applyFont="1" applyBorder="1" applyAlignment="1">
      <alignment horizontal="center" vertical="center" wrapText="1"/>
    </xf>
    <xf numFmtId="9" fontId="45" fillId="0" borderId="41" xfId="0" applyNumberFormat="1" applyFont="1" applyBorder="1" applyAlignment="1">
      <alignment horizontal="center" vertical="center" wrapText="1"/>
    </xf>
    <xf numFmtId="9" fontId="45" fillId="0" borderId="42" xfId="0" applyNumberFormat="1" applyFont="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7" fillId="3" borderId="34" xfId="0" applyFont="1" applyFill="1" applyBorder="1" applyAlignment="1" applyProtection="1">
      <alignment horizontal="center" vertical="center" wrapText="1"/>
      <protection locked="0"/>
    </xf>
    <xf numFmtId="0" fontId="17" fillId="3" borderId="22" xfId="0" applyFont="1" applyFill="1" applyBorder="1" applyAlignment="1">
      <alignment horizontal="center" vertical="center"/>
    </xf>
    <xf numFmtId="0" fontId="17" fillId="3" borderId="16" xfId="0" applyFont="1" applyFill="1" applyBorder="1" applyAlignment="1">
      <alignment horizontal="center" vertical="center"/>
    </xf>
    <xf numFmtId="0" fontId="17" fillId="3" borderId="31" xfId="0" applyFont="1" applyFill="1" applyBorder="1" applyAlignment="1" applyProtection="1">
      <alignment horizontal="center" vertical="center" wrapText="1"/>
      <protection locked="0"/>
    </xf>
    <xf numFmtId="0" fontId="17" fillId="3" borderId="20" xfId="0" applyFont="1" applyFill="1" applyBorder="1" applyAlignment="1" applyProtection="1">
      <alignment horizontal="center" vertical="center" wrapText="1"/>
      <protection locked="0"/>
    </xf>
    <xf numFmtId="9" fontId="45" fillId="0" borderId="37" xfId="0" applyNumberFormat="1" applyFont="1" applyFill="1" applyBorder="1" applyAlignment="1">
      <alignment horizontal="center" vertical="center"/>
    </xf>
    <xf numFmtId="9" fontId="45" fillId="0" borderId="35" xfId="0" applyNumberFormat="1" applyFont="1" applyFill="1" applyBorder="1" applyAlignment="1">
      <alignment horizontal="center" vertical="center"/>
    </xf>
    <xf numFmtId="9" fontId="45" fillId="0" borderId="20" xfId="0" applyNumberFormat="1" applyFont="1" applyFill="1" applyBorder="1" applyAlignment="1">
      <alignment horizontal="center" vertical="center"/>
    </xf>
    <xf numFmtId="9" fontId="45" fillId="0" borderId="0" xfId="0" applyNumberFormat="1" applyFont="1" applyFill="1" applyBorder="1" applyAlignment="1">
      <alignment horizontal="center" vertical="center"/>
    </xf>
    <xf numFmtId="9" fontId="45" fillId="0" borderId="40" xfId="0" applyNumberFormat="1" applyFont="1" applyFill="1" applyBorder="1" applyAlignment="1">
      <alignment horizontal="center" vertical="center"/>
    </xf>
    <xf numFmtId="9" fontId="45" fillId="0" borderId="41" xfId="0" applyNumberFormat="1" applyFont="1" applyFill="1" applyBorder="1" applyAlignment="1">
      <alignment horizontal="center" vertical="center"/>
    </xf>
    <xf numFmtId="3" fontId="17" fillId="6" borderId="5" xfId="0" applyNumberFormat="1" applyFont="1" applyFill="1" applyBorder="1" applyAlignment="1" applyProtection="1">
      <alignment horizontal="center" vertical="center"/>
      <protection locked="0"/>
    </xf>
    <xf numFmtId="0" fontId="46" fillId="0" borderId="4" xfId="0" applyFont="1" applyFill="1" applyBorder="1" applyAlignment="1">
      <alignment horizontal="center" vertical="center"/>
    </xf>
    <xf numFmtId="0" fontId="17" fillId="8" borderId="8" xfId="0" applyFont="1" applyFill="1" applyBorder="1" applyAlignment="1">
      <alignment horizontal="center" vertical="center" wrapText="1"/>
    </xf>
    <xf numFmtId="0" fontId="17" fillId="8" borderId="4" xfId="0" applyFont="1" applyFill="1" applyBorder="1" applyAlignment="1">
      <alignment horizontal="center" vertical="center"/>
    </xf>
    <xf numFmtId="9" fontId="17" fillId="8" borderId="8" xfId="0" applyNumberFormat="1" applyFont="1" applyFill="1" applyBorder="1" applyAlignment="1">
      <alignment horizontal="center" vertical="center" wrapText="1"/>
    </xf>
    <xf numFmtId="9" fontId="17" fillId="8" borderId="4" xfId="0" applyNumberFormat="1" applyFont="1" applyFill="1" applyBorder="1" applyAlignment="1">
      <alignment horizontal="center" vertical="center" wrapText="1"/>
    </xf>
    <xf numFmtId="0" fontId="12" fillId="4" borderId="14"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6" xfId="0" applyFont="1" applyFill="1" applyBorder="1" applyAlignment="1">
      <alignment horizontal="center" vertical="center"/>
    </xf>
    <xf numFmtId="0" fontId="12" fillId="4" borderId="4" xfId="0" applyFont="1" applyFill="1" applyBorder="1" applyAlignment="1">
      <alignment horizontal="center" vertical="center"/>
    </xf>
    <xf numFmtId="0" fontId="12" fillId="4" borderId="18" xfId="0" applyFont="1" applyFill="1" applyBorder="1" applyAlignment="1">
      <alignment horizontal="center" vertical="center"/>
    </xf>
    <xf numFmtId="0" fontId="12" fillId="4" borderId="11" xfId="0" applyFont="1" applyFill="1" applyBorder="1" applyAlignment="1">
      <alignment horizontal="center" vertical="center"/>
    </xf>
    <xf numFmtId="0" fontId="46" fillId="0" borderId="4" xfId="0" applyFont="1" applyFill="1" applyBorder="1" applyAlignment="1">
      <alignment horizontal="left" vertical="center"/>
    </xf>
    <xf numFmtId="0" fontId="46" fillId="4" borderId="4" xfId="0" applyFont="1" applyFill="1" applyBorder="1" applyAlignment="1">
      <alignment horizontal="center" vertical="center"/>
    </xf>
    <xf numFmtId="0" fontId="17" fillId="6" borderId="4" xfId="0" applyFont="1" applyFill="1" applyBorder="1" applyAlignment="1">
      <alignment horizontal="center" vertical="center"/>
    </xf>
    <xf numFmtId="0" fontId="17" fillId="8" borderId="6" xfId="0" applyFont="1" applyFill="1" applyBorder="1" applyAlignment="1">
      <alignment horizontal="center" vertical="center" wrapText="1"/>
    </xf>
    <xf numFmtId="9" fontId="17" fillId="8" borderId="7" xfId="0" applyNumberFormat="1" applyFont="1" applyFill="1" applyBorder="1" applyAlignment="1">
      <alignment horizontal="center" vertical="center" wrapText="1"/>
    </xf>
    <xf numFmtId="0" fontId="17" fillId="10" borderId="4" xfId="0" applyFont="1" applyFill="1" applyBorder="1" applyAlignment="1">
      <alignment horizontal="center" vertical="center" wrapText="1"/>
    </xf>
    <xf numFmtId="0" fontId="17" fillId="10" borderId="5" xfId="0" applyFont="1" applyFill="1" applyBorder="1" applyAlignment="1">
      <alignment horizontal="center" vertical="center" wrapText="1"/>
    </xf>
    <xf numFmtId="0" fontId="17" fillId="8" borderId="22" xfId="0" applyFont="1" applyFill="1" applyBorder="1" applyAlignment="1">
      <alignment horizontal="center" vertical="center" wrapText="1"/>
    </xf>
    <xf numFmtId="0" fontId="17" fillId="8" borderId="16" xfId="0" applyFont="1" applyFill="1" applyBorder="1" applyAlignment="1">
      <alignment horizontal="center" vertical="center"/>
    </xf>
    <xf numFmtId="0" fontId="17" fillId="8" borderId="21" xfId="0" applyFont="1" applyFill="1" applyBorder="1" applyAlignment="1">
      <alignment horizontal="center" vertical="center"/>
    </xf>
    <xf numFmtId="15" fontId="30" fillId="17" borderId="7" xfId="0" applyNumberFormat="1" applyFont="1" applyFill="1" applyBorder="1" applyAlignment="1" applyProtection="1">
      <alignment horizontal="center" vertical="center" wrapText="1"/>
      <protection locked="0"/>
    </xf>
    <xf numFmtId="15" fontId="30" fillId="17" borderId="6" xfId="0" applyNumberFormat="1" applyFont="1" applyFill="1" applyBorder="1" applyAlignment="1" applyProtection="1">
      <alignment horizontal="center" vertical="center" wrapText="1"/>
      <protection locked="0"/>
    </xf>
    <xf numFmtId="15" fontId="30" fillId="17" borderId="8" xfId="0" applyNumberFormat="1" applyFont="1" applyFill="1" applyBorder="1" applyAlignment="1" applyProtection="1">
      <alignment horizontal="center" vertical="center" wrapText="1"/>
      <protection locked="0"/>
    </xf>
    <xf numFmtId="0" fontId="46" fillId="2" borderId="5" xfId="0" applyFont="1" applyFill="1" applyBorder="1" applyAlignment="1">
      <alignment horizontal="center" vertical="center"/>
    </xf>
    <xf numFmtId="0" fontId="46" fillId="2" borderId="13" xfId="0" applyFont="1" applyFill="1" applyBorder="1" applyAlignment="1">
      <alignment horizontal="center" vertical="center"/>
    </xf>
    <xf numFmtId="15" fontId="30" fillId="17" borderId="7" xfId="0" applyNumberFormat="1" applyFont="1" applyFill="1" applyBorder="1" applyAlignment="1" applyProtection="1">
      <alignment horizontal="left" vertical="center" wrapText="1"/>
      <protection locked="0"/>
    </xf>
    <xf numFmtId="15" fontId="30" fillId="17" borderId="6" xfId="0" applyNumberFormat="1" applyFont="1" applyFill="1" applyBorder="1" applyAlignment="1" applyProtection="1">
      <alignment horizontal="left" vertical="center" wrapText="1"/>
      <protection locked="0"/>
    </xf>
    <xf numFmtId="15" fontId="30" fillId="17" borderId="8" xfId="0" applyNumberFormat="1" applyFont="1" applyFill="1" applyBorder="1" applyAlignment="1" applyProtection="1">
      <alignment horizontal="left" vertical="center" wrapText="1"/>
      <protection locked="0"/>
    </xf>
    <xf numFmtId="0" fontId="17" fillId="9" borderId="1" xfId="0" applyFont="1" applyFill="1" applyBorder="1" applyAlignment="1" applyProtection="1">
      <alignment horizontal="center" vertical="center"/>
      <protection locked="0"/>
    </xf>
    <xf numFmtId="0" fontId="17" fillId="9" borderId="9" xfId="0" applyFont="1" applyFill="1" applyBorder="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0" fontId="17" fillId="3" borderId="13"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53" fillId="0" borderId="5" xfId="0" applyFont="1" applyBorder="1" applyAlignment="1" applyProtection="1">
      <alignment horizontal="center" vertical="center" wrapText="1"/>
      <protection locked="0"/>
    </xf>
    <xf numFmtId="0" fontId="53" fillId="0" borderId="13" xfId="0" applyFont="1" applyBorder="1" applyAlignment="1" applyProtection="1">
      <alignment horizontal="center" vertical="center" wrapText="1"/>
      <protection locked="0"/>
    </xf>
    <xf numFmtId="0" fontId="53" fillId="0" borderId="10" xfId="0" applyFont="1" applyBorder="1" applyAlignment="1" applyProtection="1">
      <alignment horizontal="center" vertical="center" wrapText="1"/>
      <protection locked="0"/>
    </xf>
    <xf numFmtId="0" fontId="12" fillId="4" borderId="45" xfId="0" applyFont="1" applyFill="1" applyBorder="1" applyAlignment="1">
      <alignment horizontal="center" vertical="center"/>
    </xf>
    <xf numFmtId="0" fontId="12" fillId="4" borderId="46" xfId="0" applyFont="1" applyFill="1" applyBorder="1" applyAlignment="1">
      <alignment horizontal="center" vertical="center"/>
    </xf>
    <xf numFmtId="0" fontId="12" fillId="4" borderId="47" xfId="0" applyFont="1" applyFill="1" applyBorder="1" applyAlignment="1">
      <alignment horizontal="center" vertical="center"/>
    </xf>
    <xf numFmtId="9" fontId="45" fillId="0" borderId="37" xfId="0" applyNumberFormat="1" applyFont="1" applyBorder="1" applyAlignment="1">
      <alignment horizontal="center" vertical="center"/>
    </xf>
    <xf numFmtId="9" fontId="45" fillId="0" borderId="35" xfId="0" applyNumberFormat="1" applyFont="1" applyBorder="1" applyAlignment="1">
      <alignment horizontal="center" vertical="center"/>
    </xf>
    <xf numFmtId="9" fontId="45" fillId="0" borderId="20" xfId="0" applyNumberFormat="1" applyFont="1" applyBorder="1" applyAlignment="1">
      <alignment horizontal="center" vertical="center"/>
    </xf>
    <xf numFmtId="9" fontId="45" fillId="0" borderId="0" xfId="0" applyNumberFormat="1" applyFont="1" applyAlignment="1">
      <alignment horizontal="center" vertical="center"/>
    </xf>
    <xf numFmtId="9" fontId="45" fillId="0" borderId="40" xfId="0" applyNumberFormat="1" applyFont="1" applyBorder="1" applyAlignment="1">
      <alignment horizontal="center" vertical="center"/>
    </xf>
    <xf numFmtId="9" fontId="45" fillId="0" borderId="41" xfId="0" applyNumberFormat="1" applyFont="1" applyBorder="1" applyAlignment="1">
      <alignment horizontal="center" vertical="center"/>
    </xf>
    <xf numFmtId="0" fontId="17" fillId="4" borderId="5"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56" fillId="4" borderId="5" xfId="0" applyFont="1" applyFill="1" applyBorder="1" applyAlignment="1">
      <alignment horizontal="center"/>
    </xf>
    <xf numFmtId="0" fontId="56" fillId="4" borderId="13" xfId="0" applyFont="1" applyFill="1" applyBorder="1" applyAlignment="1">
      <alignment horizontal="center"/>
    </xf>
    <xf numFmtId="0" fontId="56" fillId="4" borderId="10" xfId="0" applyFont="1" applyFill="1" applyBorder="1" applyAlignment="1">
      <alignment horizontal="center"/>
    </xf>
    <xf numFmtId="0" fontId="17" fillId="0" borderId="5"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3" fillId="0" borderId="48" xfId="0" applyFont="1"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48"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54" fillId="0" borderId="37" xfId="0" applyFont="1" applyBorder="1" applyAlignment="1">
      <alignment horizontal="center" vertical="center"/>
    </xf>
    <xf numFmtId="0" fontId="54" fillId="0" borderId="35" xfId="0" applyFont="1" applyBorder="1" applyAlignment="1">
      <alignment horizontal="center" vertical="center"/>
    </xf>
    <xf numFmtId="0" fontId="54" fillId="0" borderId="20" xfId="0" applyFont="1" applyBorder="1" applyAlignment="1">
      <alignment horizontal="center" vertical="center"/>
    </xf>
    <xf numFmtId="0" fontId="54" fillId="0" borderId="0" xfId="0" applyFont="1" applyAlignment="1">
      <alignment horizontal="center" vertical="center"/>
    </xf>
    <xf numFmtId="0" fontId="54" fillId="0" borderId="40" xfId="0" applyFont="1" applyBorder="1" applyAlignment="1">
      <alignment horizontal="center" vertical="center"/>
    </xf>
    <xf numFmtId="0" fontId="54" fillId="0" borderId="41" xfId="0" applyFont="1" applyBorder="1" applyAlignment="1">
      <alignment horizontal="center" vertical="center"/>
    </xf>
    <xf numFmtId="0" fontId="3" fillId="0" borderId="51" xfId="0" applyFont="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3" fillId="0" borderId="0" xfId="0" applyFont="1" applyAlignment="1">
      <alignment horizontal="center" vertical="center" wrapText="1"/>
    </xf>
    <xf numFmtId="0" fontId="13" fillId="6" borderId="5"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6" borderId="22"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24" fillId="4" borderId="0" xfId="42" applyFont="1" applyFill="1" applyBorder="1" applyAlignment="1" applyProtection="1">
      <alignment horizontal="left" vertical="center" wrapText="1"/>
    </xf>
    <xf numFmtId="0" fontId="25" fillId="4" borderId="0" xfId="41" applyFont="1" applyFill="1" applyAlignment="1">
      <alignment horizontal="left" vertical="center" wrapText="1"/>
    </xf>
    <xf numFmtId="0" fontId="25" fillId="4" borderId="0" xfId="41" applyFont="1" applyFill="1" applyAlignment="1">
      <alignment horizontal="center" vertical="center" wrapText="1"/>
    </xf>
    <xf numFmtId="0" fontId="22" fillId="0" borderId="0" xfId="41" applyFont="1" applyAlignment="1">
      <alignment horizontal="left" vertical="center" wrapText="1"/>
    </xf>
    <xf numFmtId="0" fontId="25" fillId="4" borderId="0" xfId="42" applyFont="1" applyFill="1" applyBorder="1" applyAlignment="1" applyProtection="1">
      <alignment horizontal="center" vertical="center" wrapText="1"/>
    </xf>
    <xf numFmtId="0" fontId="24" fillId="4" borderId="0" xfId="41" applyFont="1" applyFill="1" applyAlignment="1">
      <alignment horizontal="left" vertical="center" wrapText="1"/>
    </xf>
    <xf numFmtId="0" fontId="22" fillId="4" borderId="0" xfId="41" applyFont="1" applyFill="1" applyAlignment="1">
      <alignment vertical="center" wrapText="1"/>
    </xf>
    <xf numFmtId="0" fontId="25" fillId="4" borderId="0" xfId="41" applyFont="1" applyFill="1" applyAlignment="1">
      <alignment vertical="center" wrapText="1"/>
    </xf>
    <xf numFmtId="0" fontId="28" fillId="4" borderId="0" xfId="42" applyFont="1" applyFill="1" applyBorder="1" applyAlignment="1" applyProtection="1">
      <alignment horizontal="center" vertical="center" wrapText="1"/>
    </xf>
    <xf numFmtId="0" fontId="3" fillId="4" borderId="4" xfId="0" applyFont="1" applyFill="1" applyBorder="1" applyAlignment="1">
      <alignment horizontal="left" vertical="center" wrapText="1"/>
    </xf>
    <xf numFmtId="0" fontId="3" fillId="4" borderId="4" xfId="0" applyFont="1" applyFill="1" applyBorder="1" applyAlignment="1">
      <alignment horizontal="left" vertical="center"/>
    </xf>
    <xf numFmtId="0" fontId="40" fillId="7" borderId="12" xfId="0" applyFont="1" applyFill="1" applyBorder="1" applyAlignment="1">
      <alignment horizontal="center" vertical="center"/>
    </xf>
    <xf numFmtId="0" fontId="40" fillId="7" borderId="0" xfId="0" applyFont="1" applyFill="1" applyAlignment="1">
      <alignment horizontal="center" vertical="center"/>
    </xf>
    <xf numFmtId="0" fontId="14" fillId="7" borderId="9" xfId="0" applyFont="1" applyFill="1" applyBorder="1" applyAlignment="1">
      <alignment horizontal="center" vertical="center"/>
    </xf>
    <xf numFmtId="0" fontId="14" fillId="7" borderId="26" xfId="0" applyFont="1" applyFill="1" applyBorder="1" applyAlignment="1">
      <alignment horizontal="center" vertical="center"/>
    </xf>
    <xf numFmtId="0" fontId="14" fillId="7" borderId="29" xfId="0" applyFont="1" applyFill="1" applyBorder="1" applyAlignment="1">
      <alignment horizontal="center" vertical="center"/>
    </xf>
    <xf numFmtId="0" fontId="3" fillId="0" borderId="4" xfId="0" applyFont="1" applyBorder="1" applyAlignment="1">
      <alignment horizontal="left" vertical="center" wrapText="1"/>
    </xf>
    <xf numFmtId="0" fontId="15" fillId="5" borderId="4" xfId="0" applyFont="1" applyFill="1" applyBorder="1" applyAlignment="1">
      <alignment horizontal="center" vertical="center"/>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0" xfId="0" applyFont="1" applyBorder="1" applyAlignment="1">
      <alignment horizontal="left" vertical="center" wrapText="1"/>
    </xf>
    <xf numFmtId="0" fontId="17" fillId="4" borderId="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30" xfId="0" applyFont="1" applyFill="1" applyBorder="1" applyAlignment="1">
      <alignment horizontal="center" vertical="center"/>
    </xf>
  </cellXfs>
  <cellStyles count="46">
    <cellStyle name="Cabecera 1" xfId="1"/>
    <cellStyle name="Cabecera 2" xfId="2"/>
    <cellStyle name="Comma" xfId="3"/>
    <cellStyle name="Comma [0]_PIB" xfId="4"/>
    <cellStyle name="Comma_confisGOBjul2500" xfId="5"/>
    <cellStyle name="Comma0" xfId="6"/>
    <cellStyle name="Currency" xfId="7"/>
    <cellStyle name="Currency [0]_PIB" xfId="8"/>
    <cellStyle name="Currency_confisGOBjul2500" xfId="9"/>
    <cellStyle name="Currency0" xfId="10"/>
    <cellStyle name="Date" xfId="11"/>
    <cellStyle name="Euro" xfId="12"/>
    <cellStyle name="Fecha" xfId="13"/>
    <cellStyle name="Fijo" xfId="14"/>
    <cellStyle name="Fixed" xfId="15"/>
    <cellStyle name="Heading 1" xfId="16"/>
    <cellStyle name="Heading 2" xfId="17"/>
    <cellStyle name="Heading1" xfId="18"/>
    <cellStyle name="Heading2" xfId="19"/>
    <cellStyle name="Hipervínculo" xfId="42" builtinId="8"/>
    <cellStyle name="Millares" xfId="20" builtinId="3"/>
    <cellStyle name="Millares [0]" xfId="44" builtinId="6"/>
    <cellStyle name="Moneda [0]" xfId="45" builtinId="7"/>
    <cellStyle name="Monetario" xfId="21"/>
    <cellStyle name="Monetario0" xfId="22"/>
    <cellStyle name="Normal" xfId="0" builtinId="0"/>
    <cellStyle name="Normal 2" xfId="40"/>
    <cellStyle name="Normal 3" xfId="43"/>
    <cellStyle name="Normal 7" xfId="41"/>
    <cellStyle name="Percent" xfId="23"/>
    <cellStyle name="Porcentaje" xfId="24" builtinId="5"/>
    <cellStyle name="Punto" xfId="25"/>
    <cellStyle name="Punto0" xfId="26"/>
    <cellStyle name="Resumen" xfId="27"/>
    <cellStyle name="Text" xfId="28"/>
    <cellStyle name="Total" xfId="29" builtinId="25" customBuiltin="1"/>
    <cellStyle name="ДАТА" xfId="30"/>
    <cellStyle name="ДЕНЕЖНЫЙ_BOPENGC" xfId="31"/>
    <cellStyle name="ЗАГОЛОВОК1" xfId="32"/>
    <cellStyle name="ЗАГОЛОВОК2" xfId="33"/>
    <cellStyle name="ИТОГОВЫЙ" xfId="34"/>
    <cellStyle name="Обычный_BOPENGC" xfId="35"/>
    <cellStyle name="ПРОЦЕНТНЫЙ_BOPENGC" xfId="36"/>
    <cellStyle name="ТЕКСТ" xfId="37"/>
    <cellStyle name="ФИКСИРОВАННЫЙ" xfId="38"/>
    <cellStyle name="ФИНАНСОВЫЙ_BOPENGC" xfId="39"/>
  </cellStyles>
  <dxfs count="0"/>
  <tableStyles count="0" defaultTableStyle="TableStyleMedium9" defaultPivotStyle="PivotStyleLight16"/>
  <colors>
    <mruColors>
      <color rgb="FFFFFFCC"/>
      <color rgb="FF4F81BE"/>
      <color rgb="FFFF99CC"/>
      <color rgb="FFFF66CC"/>
      <color rgb="FF9BBB59"/>
      <color rgb="FFD8D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4.xml"/><Relationship Id="rId10" Type="http://schemas.openxmlformats.org/officeDocument/2006/relationships/externalLink" Target="externalLinks/externalLink5.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AVANCES META FÍSICA A NIVEL DE </a:t>
            </a:r>
            <a:r>
              <a:rPr lang="es-MX" b="1" u="sng"/>
              <a:t>Objetivo Específicos / Objetivos Estratégicos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3"/>
          <c:order val="0"/>
          <c:tx>
            <c:strRef>
              <c:f>INFORMES!$F$10</c:f>
              <c:strCache>
                <c:ptCount val="1"/>
                <c:pt idx="0">
                  <c:v>Porcentaje de Avance
Corte Nº1</c:v>
                </c:pt>
              </c:strCache>
            </c:strRef>
          </c:tx>
          <c:spPr>
            <a:solidFill>
              <a:srgbClr val="4F81BE"/>
            </a:solidFill>
            <a:ln>
              <a:noFill/>
            </a:ln>
            <a:effectLst/>
          </c:spPr>
          <c:invertIfNegative val="0"/>
          <c:dLbls>
            <c:spPr>
              <a:solidFill>
                <a:srgbClr val="4F81BE"/>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INFORMES!$B$11:$B$18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INFORMES!$F$11:$F$18</c:f>
              <c:numCache>
                <c:formatCode>0%</c:formatCode>
                <c:ptCount val="8"/>
                <c:pt idx="0">
                  <c:v>3.2258064516129031E-2</c:v>
                </c:pt>
                <c:pt idx="1">
                  <c:v>0</c:v>
                </c:pt>
                <c:pt idx="2">
                  <c:v>0</c:v>
                </c:pt>
                <c:pt idx="3">
                  <c:v>0.16800000000000001</c:v>
                </c:pt>
                <c:pt idx="4">
                  <c:v>0</c:v>
                </c:pt>
                <c:pt idx="5">
                  <c:v>0</c:v>
                </c:pt>
                <c:pt idx="6">
                  <c:v>0</c:v>
                </c:pt>
                <c:pt idx="7">
                  <c:v>0</c:v>
                </c:pt>
              </c:numCache>
            </c:numRef>
          </c:val>
          <c:extLst>
            <c:ext xmlns:c16="http://schemas.microsoft.com/office/drawing/2014/chart" uri="{C3380CC4-5D6E-409C-BE32-E72D297353CC}">
              <c16:uniqueId val="{00000003-75BA-624F-9D1F-CB1C8260ED55}"/>
            </c:ext>
          </c:extLst>
        </c:ser>
        <c:ser>
          <c:idx val="4"/>
          <c:order val="1"/>
          <c:tx>
            <c:strRef>
              <c:f>INFORMES!$G$10</c:f>
              <c:strCache>
                <c:ptCount val="1"/>
                <c:pt idx="0">
                  <c:v>Porcentaje de Avance
Corte Nº2</c:v>
                </c:pt>
              </c:strCache>
            </c:strRef>
          </c:tx>
          <c:spPr>
            <a:solidFill>
              <a:srgbClr val="9BBB59"/>
            </a:solidFill>
            <a:ln>
              <a:noFill/>
            </a:ln>
            <a:effectLst/>
          </c:spPr>
          <c:invertIfNegative val="0"/>
          <c:dLbls>
            <c:spPr>
              <a:solidFill>
                <a:srgbClr val="9BBB59"/>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INFORMES!$B$11:$B$18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INFORMES!$G$11:$G$18</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75BA-624F-9D1F-CB1C8260ED55}"/>
            </c:ext>
          </c:extLst>
        </c:ser>
        <c:dLbls>
          <c:showLegendKey val="0"/>
          <c:showVal val="0"/>
          <c:showCatName val="0"/>
          <c:showSerName val="0"/>
          <c:showPercent val="0"/>
          <c:showBubbleSize val="0"/>
        </c:dLbls>
        <c:gapWidth val="150"/>
        <c:overlap val="-80"/>
        <c:axId val="1220195583"/>
        <c:axId val="1220222399"/>
      </c:barChart>
      <c:catAx>
        <c:axId val="1220195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0222399"/>
        <c:crosses val="autoZero"/>
        <c:auto val="1"/>
        <c:lblAlgn val="ctr"/>
        <c:lblOffset val="100"/>
        <c:noMultiLvlLbl val="0"/>
      </c:catAx>
      <c:valAx>
        <c:axId val="122022239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019558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Objetivo Específicos / Objetivos Estratégicos </a:t>
            </a:r>
          </a:p>
          <a:p>
            <a:pPr>
              <a:defRPr/>
            </a:pPr>
            <a:r>
              <a:rPr lang="es-MX" b="1" u="none"/>
              <a:t>CORTE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INFORMES!$K$10</c:f>
              <c:strCache>
                <c:ptCount val="1"/>
                <c:pt idx="0">
                  <c:v>Programación financiera 
2024</c:v>
                </c:pt>
              </c:strCache>
            </c:strRef>
          </c:tx>
          <c:spPr>
            <a:solidFill>
              <a:schemeClr val="bg1">
                <a:lumMod val="50000"/>
              </a:schemeClr>
            </a:solidFill>
            <a:ln w="127000">
              <a:solidFill>
                <a:schemeClr val="bg1">
                  <a:lumMod val="50000"/>
                </a:schemeClr>
              </a:solidFill>
            </a:ln>
            <a:effectLst/>
          </c:spPr>
          <c:invertIfNegative val="0"/>
          <c:cat>
            <c:strRef>
              <c:f>INFORMES!$J$11:$J$18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 </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INFORMES!$K$11:$K$18</c:f>
              <c:numCache>
                <c:formatCode>_-"$"* #,##0_-;\-"$"* #,##0_-;_-"$"* "-"_-;_-@_-</c:formatCode>
                <c:ptCount val="8"/>
                <c:pt idx="0">
                  <c:v>175428003</c:v>
                </c:pt>
                <c:pt idx="1">
                  <c:v>0</c:v>
                </c:pt>
                <c:pt idx="2">
                  <c:v>96952000</c:v>
                </c:pt>
                <c:pt idx="3">
                  <c:v>2</c:v>
                </c:pt>
                <c:pt idx="4">
                  <c:v>0</c:v>
                </c:pt>
                <c:pt idx="5">
                  <c:v>0</c:v>
                </c:pt>
                <c:pt idx="6">
                  <c:v>0</c:v>
                </c:pt>
                <c:pt idx="7">
                  <c:v>0</c:v>
                </c:pt>
              </c:numCache>
            </c:numRef>
          </c:val>
          <c:extLst>
            <c:ext xmlns:c16="http://schemas.microsoft.com/office/drawing/2014/chart" uri="{C3380CC4-5D6E-409C-BE32-E72D297353CC}">
              <c16:uniqueId val="{00000000-863B-CE4F-A126-CA29F68AED7E}"/>
            </c:ext>
          </c:extLst>
        </c:ser>
        <c:ser>
          <c:idx val="1"/>
          <c:order val="1"/>
          <c:tx>
            <c:strRef>
              <c:f>INFORMES!$L$10</c:f>
              <c:strCache>
                <c:ptCount val="1"/>
                <c:pt idx="0">
                  <c:v>Ejecución financiera
Corte Nº 1 
6/2024</c:v>
                </c:pt>
              </c:strCache>
            </c:strRef>
          </c:tx>
          <c:spPr>
            <a:solidFill>
              <a:srgbClr val="4F81BE"/>
            </a:solidFill>
            <a:ln>
              <a:noFill/>
            </a:ln>
            <a:effectLst/>
          </c:spPr>
          <c:invertIfNegative val="0"/>
          <c:cat>
            <c:strRef>
              <c:f>INFORMES!$J$11:$J$18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 </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INFORMES!$L$11:$L$18</c:f>
              <c:numCache>
                <c:formatCode>_-"$"* #,##0_-;\-"$"* #,##0_-;_-"$"* "-"_-;_-@_-</c:formatCode>
                <c:ptCount val="8"/>
                <c:pt idx="0">
                  <c:v>174566000</c:v>
                </c:pt>
                <c:pt idx="1">
                  <c:v>0</c:v>
                </c:pt>
                <c:pt idx="2">
                  <c:v>48384000</c:v>
                </c:pt>
                <c:pt idx="3">
                  <c:v>0</c:v>
                </c:pt>
                <c:pt idx="4">
                  <c:v>0</c:v>
                </c:pt>
                <c:pt idx="5">
                  <c:v>0</c:v>
                </c:pt>
                <c:pt idx="6">
                  <c:v>0</c:v>
                </c:pt>
                <c:pt idx="7">
                  <c:v>0</c:v>
                </c:pt>
              </c:numCache>
            </c:numRef>
          </c:val>
          <c:extLst>
            <c:ext xmlns:c16="http://schemas.microsoft.com/office/drawing/2014/chart" uri="{C3380CC4-5D6E-409C-BE32-E72D297353CC}">
              <c16:uniqueId val="{00000001-863B-CE4F-A126-CA29F68AED7E}"/>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INFORMES!$N$10</c:f>
              <c:strCache>
                <c:ptCount val="1"/>
                <c:pt idx="0">
                  <c:v>Porcentaje de Ejecución
Corte Nº1</c:v>
                </c:pt>
              </c:strCache>
            </c:strRef>
          </c:tx>
          <c:spPr>
            <a:ln w="28575" cap="rnd">
              <a:noFill/>
              <a:round/>
            </a:ln>
            <a:effectLst/>
          </c:spPr>
          <c:marker>
            <c:symbol val="none"/>
          </c:marker>
          <c:dLbls>
            <c:spPr>
              <a:solidFill>
                <a:srgbClr val="4F81BE"/>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INFORMES!$N$11:$N$18</c:f>
              <c:numCache>
                <c:formatCode>0%</c:formatCode>
                <c:ptCount val="8"/>
                <c:pt idx="0">
                  <c:v>0.99508628619571071</c:v>
                </c:pt>
                <c:pt idx="1">
                  <c:v>0</c:v>
                </c:pt>
                <c:pt idx="2">
                  <c:v>0.49905107682151995</c:v>
                </c:pt>
                <c:pt idx="3">
                  <c:v>0</c:v>
                </c:pt>
                <c:pt idx="4">
                  <c:v>0</c:v>
                </c:pt>
                <c:pt idx="5">
                  <c:v>0</c:v>
                </c:pt>
                <c:pt idx="6">
                  <c:v>0</c:v>
                </c:pt>
                <c:pt idx="7">
                  <c:v>0</c:v>
                </c:pt>
              </c:numCache>
            </c:numRef>
          </c:val>
          <c:smooth val="0"/>
          <c:extLst>
            <c:ext xmlns:c16="http://schemas.microsoft.com/office/drawing/2014/chart" uri="{C3380CC4-5D6E-409C-BE32-E72D297353CC}">
              <c16:uniqueId val="{00000002-863B-CE4F-A126-CA29F68AED7E}"/>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Objetivo Específicos / Objetivos Estratégicos </a:t>
            </a:r>
          </a:p>
          <a:p>
            <a:pPr>
              <a:defRPr/>
            </a:pPr>
            <a:r>
              <a:rPr lang="es-MX" b="1" u="none"/>
              <a:t>CORTE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INFORMES!$K$10</c:f>
              <c:strCache>
                <c:ptCount val="1"/>
                <c:pt idx="0">
                  <c:v>Programación financiera 
2024</c:v>
                </c:pt>
              </c:strCache>
            </c:strRef>
          </c:tx>
          <c:spPr>
            <a:solidFill>
              <a:schemeClr val="bg1">
                <a:lumMod val="50000"/>
              </a:schemeClr>
            </a:solidFill>
            <a:ln w="127000">
              <a:solidFill>
                <a:schemeClr val="bg1">
                  <a:lumMod val="50000"/>
                </a:schemeClr>
              </a:solidFill>
            </a:ln>
            <a:effectLst/>
          </c:spPr>
          <c:invertIfNegative val="0"/>
          <c:cat>
            <c:strRef>
              <c:f>INFORMES!$J$11:$J$18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 </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INFORMES!$K$11:$K$18</c:f>
              <c:numCache>
                <c:formatCode>_-"$"* #,##0_-;\-"$"* #,##0_-;_-"$"* "-"_-;_-@_-</c:formatCode>
                <c:ptCount val="8"/>
                <c:pt idx="0">
                  <c:v>175428003</c:v>
                </c:pt>
                <c:pt idx="1">
                  <c:v>0</c:v>
                </c:pt>
                <c:pt idx="2">
                  <c:v>96952000</c:v>
                </c:pt>
                <c:pt idx="3">
                  <c:v>2</c:v>
                </c:pt>
                <c:pt idx="4">
                  <c:v>0</c:v>
                </c:pt>
                <c:pt idx="5">
                  <c:v>0</c:v>
                </c:pt>
                <c:pt idx="6">
                  <c:v>0</c:v>
                </c:pt>
                <c:pt idx="7">
                  <c:v>0</c:v>
                </c:pt>
              </c:numCache>
            </c:numRef>
          </c:val>
          <c:extLst>
            <c:ext xmlns:c16="http://schemas.microsoft.com/office/drawing/2014/chart" uri="{C3380CC4-5D6E-409C-BE32-E72D297353CC}">
              <c16:uniqueId val="{00000000-EA22-C141-AF7A-49B3AF4313ED}"/>
            </c:ext>
          </c:extLst>
        </c:ser>
        <c:ser>
          <c:idx val="1"/>
          <c:order val="1"/>
          <c:tx>
            <c:strRef>
              <c:f>INFORMES!$M$10</c:f>
              <c:strCache>
                <c:ptCount val="1"/>
                <c:pt idx="0">
                  <c:v>Ejecución financiera 
Corte Nº 2
12/2024</c:v>
                </c:pt>
              </c:strCache>
            </c:strRef>
          </c:tx>
          <c:spPr>
            <a:solidFill>
              <a:srgbClr val="9BBB59"/>
            </a:solidFill>
            <a:ln>
              <a:noFill/>
            </a:ln>
            <a:effectLst/>
          </c:spPr>
          <c:invertIfNegative val="0"/>
          <c:cat>
            <c:strRef>
              <c:f>INFORMES!$J$11:$J$18</c:f>
              <c:strCache>
                <c:ptCount val="8"/>
                <c:pt idx="0">
                  <c:v>Garantizar el ejercicio y el restablecimiento de los derechos de las mujeres del Meta, mediante la generación de procesos incluyentes de cambio a nivel político, cultural, social, económico e institucional, tanto en lo público como en lo privado. A partir </c:v>
                </c:pt>
                <c:pt idx="1">
                  <c:v>Objetivo 1: Desarrollar acciones que contribuyan a la elaboración de una línea base sobre acceso a la educación para mujeres urbanas y rurales</c:v>
                </c:pt>
                <c:pt idx="2">
                  <c:v>Objetivo 8: Promover la creación del sistema municipal del cuidado de Villavicencio.</c:v>
                </c:pt>
                <c:pt idx="3">
                  <c:v>Objetivo 17: Promover el derecho a las mujeres a la salud menstrual, sexual y reproductiva, además de garantizar a las mujeres su autonomía física y el derecho a tomar decisiones informadas y conscientes sobre sus vidas y sus cuerpos.  </c:v>
                </c:pt>
                <c:pt idx="4">
                  <c:v>Objetivo 21: Brindar atención integral y oportuna y con calidad humana a las mujeres víctimas de VIF y VBG en el espacio público, implementando medidas de prevención, protección, acceso a la justicia y reparación integral.</c:v>
                </c:pt>
                <c:pt idx="5">
                  <c:v>#¡REF!</c:v>
                </c:pt>
                <c:pt idx="6">
                  <c:v>#¡REF!</c:v>
                </c:pt>
                <c:pt idx="7">
                  <c:v>#¡REF!</c:v>
                </c:pt>
              </c:strCache>
            </c:strRef>
          </c:cat>
          <c:val>
            <c:numRef>
              <c:f>INFORMES!$M$11:$M$18</c:f>
            </c:numRef>
          </c:val>
          <c:extLst>
            <c:ext xmlns:c16="http://schemas.microsoft.com/office/drawing/2014/chart" uri="{C3380CC4-5D6E-409C-BE32-E72D297353CC}">
              <c16:uniqueId val="{00000001-EA22-C141-AF7A-49B3AF4313ED}"/>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INFORMES!$O$10</c:f>
              <c:strCache>
                <c:ptCount val="1"/>
                <c:pt idx="0">
                  <c:v>Porcentaje de Ejecución
Corte Nº2</c:v>
                </c:pt>
              </c:strCache>
            </c:strRef>
          </c:tx>
          <c:spPr>
            <a:ln w="28575" cap="rnd">
              <a:noFill/>
              <a:round/>
            </a:ln>
            <a:effectLst/>
          </c:spPr>
          <c:marker>
            <c:symbol val="none"/>
          </c:marker>
          <c:dLbls>
            <c:spPr>
              <a:solidFill>
                <a:srgbClr val="9BBB59"/>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INFORMES!$O$11:$O$18</c:f>
              <c:numCache>
                <c:formatCode>0%</c:formatCode>
                <c:ptCount val="8"/>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2-EA22-C141-AF7A-49B3AF4313ED}"/>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AVANCE</a:t>
            </a:r>
            <a:r>
              <a:rPr lang="es-MX" baseline="0"/>
              <a:t> FÍSICO DEL PERIODO A NIVEL DE </a:t>
            </a:r>
            <a:r>
              <a:rPr lang="es-MX" b="1" u="sng" baseline="0"/>
              <a:t>Ejes / Dimensiones / Temática / Campos / Estrategias</a:t>
            </a:r>
          </a:p>
          <a:p>
            <a:pPr>
              <a:defRPr/>
            </a:pPr>
            <a:r>
              <a:rPr lang="es-MX" b="1" baseline="0"/>
              <a:t>CORTES 1 Y 2</a:t>
            </a:r>
            <a:endParaRPr lang="es-MX"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INFORMES!$S$10</c:f>
              <c:strCache>
                <c:ptCount val="1"/>
                <c:pt idx="0">
                  <c:v>Avance corte Nº 1
6/2024</c:v>
                </c:pt>
              </c:strCache>
            </c:strRef>
          </c:tx>
          <c:spPr>
            <a:solidFill>
              <a:srgbClr val="4F81BE"/>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INFORMES!$R$11:$R$18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INFORMES!$S$11:$S$18</c:f>
              <c:numCache>
                <c:formatCode>0.0%</c:formatCode>
                <c:ptCount val="8"/>
                <c:pt idx="0">
                  <c:v>0</c:v>
                </c:pt>
                <c:pt idx="1">
                  <c:v>0</c:v>
                </c:pt>
                <c:pt idx="2">
                  <c:v>9.0909090909090925E-2</c:v>
                </c:pt>
                <c:pt idx="3">
                  <c:v>0</c:v>
                </c:pt>
                <c:pt idx="4">
                  <c:v>0</c:v>
                </c:pt>
                <c:pt idx="5">
                  <c:v>0</c:v>
                </c:pt>
                <c:pt idx="6">
                  <c:v>0</c:v>
                </c:pt>
                <c:pt idx="7">
                  <c:v>0</c:v>
                </c:pt>
              </c:numCache>
            </c:numRef>
          </c:val>
          <c:extLst>
            <c:ext xmlns:c16="http://schemas.microsoft.com/office/drawing/2014/chart" uri="{C3380CC4-5D6E-409C-BE32-E72D297353CC}">
              <c16:uniqueId val="{00000000-6E4C-464B-9299-A9A65BF95537}"/>
            </c:ext>
          </c:extLst>
        </c:ser>
        <c:ser>
          <c:idx val="1"/>
          <c:order val="1"/>
          <c:tx>
            <c:strRef>
              <c:f>INFORMES!$U$10</c:f>
              <c:strCache>
                <c:ptCount val="1"/>
                <c:pt idx="0">
                  <c:v>Avance Corte Nº2
12/2024</c:v>
                </c:pt>
              </c:strCache>
            </c:strRef>
          </c:tx>
          <c:spPr>
            <a:solidFill>
              <a:srgbClr val="9BBB5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INFORMES!$R$11:$R$18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INFORMES!$U$11:$U$18</c:f>
              <c:numCache>
                <c:formatCode>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6E4C-464B-9299-A9A65BF95537}"/>
            </c:ext>
          </c:extLst>
        </c:ser>
        <c:dLbls>
          <c:showLegendKey val="0"/>
          <c:showVal val="0"/>
          <c:showCatName val="0"/>
          <c:showSerName val="0"/>
          <c:showPercent val="0"/>
          <c:showBubbleSize val="0"/>
        </c:dLbls>
        <c:gapWidth val="150"/>
        <c:axId val="1476669760"/>
        <c:axId val="1455805872"/>
      </c:barChart>
      <c:lineChart>
        <c:grouping val="standard"/>
        <c:varyColors val="0"/>
        <c:ser>
          <c:idx val="2"/>
          <c:order val="2"/>
          <c:tx>
            <c:strRef>
              <c:f>INFORMES!$T$10</c:f>
              <c:strCache>
                <c:ptCount val="1"/>
                <c:pt idx="0">
                  <c:v>Av mínimo
corte Nº1</c:v>
                </c:pt>
              </c:strCache>
            </c:strRef>
          </c:tx>
          <c:spPr>
            <a:ln w="28575" cap="rnd">
              <a:solidFill>
                <a:srgbClr val="FFC000"/>
              </a:solidFill>
              <a:round/>
            </a:ln>
            <a:effectLst/>
          </c:spPr>
          <c:marker>
            <c:symbol val="none"/>
          </c:marker>
          <c:val>
            <c:numRef>
              <c:f>INFORMES!$T$11:$T$18</c:f>
              <c:numCache>
                <c:formatCode>0%</c:formatCode>
                <c:ptCount val="8"/>
                <c:pt idx="0">
                  <c:v>0.5</c:v>
                </c:pt>
                <c:pt idx="1">
                  <c:v>0.5</c:v>
                </c:pt>
                <c:pt idx="2">
                  <c:v>0.5</c:v>
                </c:pt>
                <c:pt idx="3">
                  <c:v>0.5</c:v>
                </c:pt>
                <c:pt idx="4">
                  <c:v>0.5</c:v>
                </c:pt>
                <c:pt idx="5">
                  <c:v>0.5</c:v>
                </c:pt>
                <c:pt idx="6">
                  <c:v>0.5</c:v>
                </c:pt>
                <c:pt idx="7">
                  <c:v>0.5</c:v>
                </c:pt>
              </c:numCache>
            </c:numRef>
          </c:val>
          <c:smooth val="0"/>
          <c:extLst>
            <c:ext xmlns:c16="http://schemas.microsoft.com/office/drawing/2014/chart" uri="{C3380CC4-5D6E-409C-BE32-E72D297353CC}">
              <c16:uniqueId val="{00000002-6E4C-464B-9299-A9A65BF95537}"/>
            </c:ext>
          </c:extLst>
        </c:ser>
        <c:dLbls>
          <c:showLegendKey val="0"/>
          <c:showVal val="0"/>
          <c:showCatName val="0"/>
          <c:showSerName val="0"/>
          <c:showPercent val="0"/>
          <c:showBubbleSize val="0"/>
        </c:dLbls>
        <c:marker val="1"/>
        <c:smooth val="0"/>
        <c:axId val="1476669760"/>
        <c:axId val="1455805872"/>
      </c:lineChart>
      <c:catAx>
        <c:axId val="147666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5805872"/>
        <c:crosses val="autoZero"/>
        <c:auto val="1"/>
        <c:lblAlgn val="ctr"/>
        <c:lblOffset val="100"/>
        <c:noMultiLvlLbl val="0"/>
      </c:catAx>
      <c:valAx>
        <c:axId val="14558058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6669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Ejes / Dimensiones / Temática / Campos / Estrategias </a:t>
            </a:r>
          </a:p>
          <a:p>
            <a:pPr>
              <a:defRPr/>
            </a:pPr>
            <a:r>
              <a:rPr lang="es-MX" b="1" u="none"/>
              <a:t>CORTE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INFORMES!$Z$10</c:f>
              <c:strCache>
                <c:ptCount val="1"/>
                <c:pt idx="0">
                  <c:v>Programación financiera 
corte Nº 1 6/2024</c:v>
                </c:pt>
              </c:strCache>
            </c:strRef>
          </c:tx>
          <c:spPr>
            <a:solidFill>
              <a:schemeClr val="bg1">
                <a:lumMod val="50000"/>
              </a:schemeClr>
            </a:solidFill>
            <a:ln w="127000">
              <a:solidFill>
                <a:schemeClr val="bg1">
                  <a:lumMod val="50000"/>
                </a:schemeClr>
              </a:solidFill>
            </a:ln>
            <a:effectLst/>
          </c:spPr>
          <c:invertIfNegative val="0"/>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INFORMES!$Z$11:$Z$18</c:f>
              <c:numCache>
                <c:formatCode>_-"$"* #,##0_-;\-"$"* #,##0_-;_-"$"* "-"_-;_-@_-</c:formatCode>
                <c:ptCount val="8"/>
                <c:pt idx="0">
                  <c:v>48476000</c:v>
                </c:pt>
                <c:pt idx="1">
                  <c:v>48476000</c:v>
                </c:pt>
                <c:pt idx="2">
                  <c:v>1</c:v>
                </c:pt>
                <c:pt idx="3">
                  <c:v>30000002</c:v>
                </c:pt>
                <c:pt idx="4">
                  <c:v>0</c:v>
                </c:pt>
                <c:pt idx="5">
                  <c:v>0</c:v>
                </c:pt>
                <c:pt idx="6">
                  <c:v>0</c:v>
                </c:pt>
                <c:pt idx="7">
                  <c:v>0</c:v>
                </c:pt>
              </c:numCache>
            </c:numRef>
          </c:val>
          <c:extLst>
            <c:ext xmlns:c16="http://schemas.microsoft.com/office/drawing/2014/chart" uri="{C3380CC4-5D6E-409C-BE32-E72D297353CC}">
              <c16:uniqueId val="{00000000-0151-264C-AA22-E2A8405FDCBD}"/>
            </c:ext>
          </c:extLst>
        </c:ser>
        <c:ser>
          <c:idx val="1"/>
          <c:order val="1"/>
          <c:tx>
            <c:strRef>
              <c:f>INFORMES!$AA$10</c:f>
              <c:strCache>
                <c:ptCount val="1"/>
                <c:pt idx="0">
                  <c:v>Ejecución financiera 
Corte Nº 1 6/2024</c:v>
                </c:pt>
              </c:strCache>
            </c:strRef>
          </c:tx>
          <c:spPr>
            <a:solidFill>
              <a:srgbClr val="4F81BE"/>
            </a:solidFill>
            <a:ln>
              <a:noFill/>
            </a:ln>
            <a:effectLst/>
          </c:spPr>
          <c:invertIfNegative val="0"/>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INFORMES!$AA$11:$AA$18</c:f>
              <c:numCache>
                <c:formatCode>_-"$"* #,##0_-;\-"$"* #,##0_-;_-"$"* "-"_-;_-@_-</c:formatCode>
                <c:ptCount val="8"/>
                <c:pt idx="0">
                  <c:v>77614000</c:v>
                </c:pt>
                <c:pt idx="1">
                  <c:v>77614000</c:v>
                </c:pt>
                <c:pt idx="2">
                  <c:v>0</c:v>
                </c:pt>
                <c:pt idx="3">
                  <c:v>0</c:v>
                </c:pt>
                <c:pt idx="4">
                  <c:v>0</c:v>
                </c:pt>
                <c:pt idx="5">
                  <c:v>0</c:v>
                </c:pt>
                <c:pt idx="6">
                  <c:v>0</c:v>
                </c:pt>
                <c:pt idx="7">
                  <c:v>0</c:v>
                </c:pt>
              </c:numCache>
            </c:numRef>
          </c:val>
          <c:extLst>
            <c:ext xmlns:c16="http://schemas.microsoft.com/office/drawing/2014/chart" uri="{C3380CC4-5D6E-409C-BE32-E72D297353CC}">
              <c16:uniqueId val="{00000001-0151-264C-AA22-E2A8405FDCBD}"/>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INFORMES!$AC$10</c:f>
              <c:strCache>
                <c:ptCount val="1"/>
                <c:pt idx="0">
                  <c:v>Porcentaje de Ejecución
Corte Nº1</c:v>
                </c:pt>
              </c:strCache>
            </c:strRef>
          </c:tx>
          <c:spPr>
            <a:ln w="28575" cap="rnd">
              <a:noFill/>
              <a:round/>
            </a:ln>
            <a:effectLst/>
          </c:spPr>
          <c:marker>
            <c:symbol val="none"/>
          </c:marker>
          <c:dLbls>
            <c:spPr>
              <a:solidFill>
                <a:srgbClr val="4F81BE"/>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INFORMES!$AC$11:$AC$18</c:f>
              <c:numCache>
                <c:formatCode>0%</c:formatCode>
                <c:ptCount val="8"/>
                <c:pt idx="0">
                  <c:v>1.6010809472728773</c:v>
                </c:pt>
                <c:pt idx="1">
                  <c:v>1.6010809472728773</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2-0151-264C-AA22-E2A8405FDCBD}"/>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numFmt formatCode="General" sourceLinked="1"/>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Ejes / Dimensiones / Temática / Campos / Estrategias</a:t>
            </a:r>
          </a:p>
          <a:p>
            <a:pPr>
              <a:defRPr/>
            </a:pPr>
            <a:r>
              <a:rPr lang="es-MX" b="1" u="none"/>
              <a:t>CORTE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INFORMES!$Z$10</c:f>
              <c:strCache>
                <c:ptCount val="1"/>
                <c:pt idx="0">
                  <c:v>Programación financiera 
corte Nº 1 6/2024</c:v>
                </c:pt>
              </c:strCache>
            </c:strRef>
          </c:tx>
          <c:spPr>
            <a:solidFill>
              <a:schemeClr val="bg1">
                <a:lumMod val="50000"/>
              </a:schemeClr>
            </a:solidFill>
            <a:ln w="127000">
              <a:solidFill>
                <a:schemeClr val="bg1">
                  <a:lumMod val="50000"/>
                </a:schemeClr>
              </a:solidFill>
            </a:ln>
            <a:effectLst/>
          </c:spPr>
          <c:invertIfNegative val="0"/>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INFORMES!$Z$11:$Z$18</c:f>
              <c:numCache>
                <c:formatCode>_-"$"* #,##0_-;\-"$"* #,##0_-;_-"$"* "-"_-;_-@_-</c:formatCode>
                <c:ptCount val="8"/>
                <c:pt idx="0">
                  <c:v>48476000</c:v>
                </c:pt>
                <c:pt idx="1">
                  <c:v>48476000</c:v>
                </c:pt>
                <c:pt idx="2">
                  <c:v>1</c:v>
                </c:pt>
                <c:pt idx="3">
                  <c:v>30000002</c:v>
                </c:pt>
                <c:pt idx="4">
                  <c:v>0</c:v>
                </c:pt>
                <c:pt idx="5">
                  <c:v>0</c:v>
                </c:pt>
                <c:pt idx="6">
                  <c:v>0</c:v>
                </c:pt>
                <c:pt idx="7">
                  <c:v>0</c:v>
                </c:pt>
              </c:numCache>
            </c:numRef>
          </c:val>
          <c:extLst>
            <c:ext xmlns:c16="http://schemas.microsoft.com/office/drawing/2014/chart" uri="{C3380CC4-5D6E-409C-BE32-E72D297353CC}">
              <c16:uniqueId val="{00000000-1EB5-5243-80D6-9CB4C72D94C9}"/>
            </c:ext>
          </c:extLst>
        </c:ser>
        <c:ser>
          <c:idx val="1"/>
          <c:order val="1"/>
          <c:tx>
            <c:strRef>
              <c:f>INFORMES!$AA$10</c:f>
              <c:strCache>
                <c:ptCount val="1"/>
                <c:pt idx="0">
                  <c:v>Ejecución financiera 
Corte Nº 1 6/2024</c:v>
                </c:pt>
              </c:strCache>
            </c:strRef>
          </c:tx>
          <c:spPr>
            <a:solidFill>
              <a:srgbClr val="9BBB59"/>
            </a:solidFill>
            <a:ln>
              <a:noFill/>
            </a:ln>
            <a:effectLst/>
          </c:spPr>
          <c:invertIfNegative val="0"/>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INFORMES!$AA$11:$AA$18</c:f>
              <c:numCache>
                <c:formatCode>_-"$"* #,##0_-;\-"$"* #,##0_-;_-"$"* "-"_-;_-@_-</c:formatCode>
                <c:ptCount val="8"/>
                <c:pt idx="0">
                  <c:v>77614000</c:v>
                </c:pt>
                <c:pt idx="1">
                  <c:v>77614000</c:v>
                </c:pt>
                <c:pt idx="2">
                  <c:v>0</c:v>
                </c:pt>
                <c:pt idx="3">
                  <c:v>0</c:v>
                </c:pt>
                <c:pt idx="4">
                  <c:v>0</c:v>
                </c:pt>
                <c:pt idx="5">
                  <c:v>0</c:v>
                </c:pt>
                <c:pt idx="6">
                  <c:v>0</c:v>
                </c:pt>
                <c:pt idx="7">
                  <c:v>0</c:v>
                </c:pt>
              </c:numCache>
            </c:numRef>
          </c:val>
          <c:extLst>
            <c:ext xmlns:c16="http://schemas.microsoft.com/office/drawing/2014/chart" uri="{C3380CC4-5D6E-409C-BE32-E72D297353CC}">
              <c16:uniqueId val="{00000001-1EB5-5243-80D6-9CB4C72D94C9}"/>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INFORMES!$AD$10</c:f>
              <c:strCache>
                <c:ptCount val="1"/>
                <c:pt idx="0">
                  <c:v>Porcentaje de Ejecución
Corte Nº2</c:v>
                </c:pt>
              </c:strCache>
            </c:strRef>
          </c:tx>
          <c:spPr>
            <a:ln w="28575" cap="rnd">
              <a:noFill/>
              <a:round/>
            </a:ln>
            <a:effectLst/>
          </c:spPr>
          <c:marker>
            <c:symbol val="none"/>
          </c:marker>
          <c:dLbls>
            <c:spPr>
              <a:solidFill>
                <a:srgbClr val="9BBB59"/>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INFORMES!$Y$11:$Y$18</c:f>
              <c:strCache>
                <c:ptCount val="8"/>
                <c:pt idx="0">
                  <c:v>Eje 1: Autonomia  Economica y desarrollo socialY Productivo-Economia del Cuidado</c:v>
                </c:pt>
                <c:pt idx="1">
                  <c:v>Eje 1: Autonomia  Economica y desarrollo socialY Productivo-Economia del Cuidado</c:v>
                </c:pt>
                <c:pt idx="2">
                  <c:v>Eje 3: Salud Integral </c:v>
                </c:pt>
                <c:pt idx="3">
                  <c:v>Eje 4: Prevencion y Atencion de Violencias contra la Mujer y Violencias  basadas en Genero </c:v>
                </c:pt>
                <c:pt idx="4">
                  <c:v>#¡REF!</c:v>
                </c:pt>
                <c:pt idx="5">
                  <c:v>#¡REF!</c:v>
                </c:pt>
                <c:pt idx="6">
                  <c:v>#¡REF!</c:v>
                </c:pt>
                <c:pt idx="7">
                  <c:v>Eje "N"</c:v>
                </c:pt>
              </c:strCache>
            </c:strRef>
          </c:cat>
          <c:val>
            <c:numRef>
              <c:f>INFORMES!$AD$11:$AD$18</c:f>
              <c:numCache>
                <c:formatCode>0%</c:formatCode>
                <c:ptCount val="8"/>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2-1EB5-5243-80D6-9CB4C72D94C9}"/>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numFmt formatCode="General" sourceLinked="1"/>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AVANCE</a:t>
            </a:r>
            <a:r>
              <a:rPr lang="es-MX" baseline="0"/>
              <a:t> FÍSICO DEL PERIODO A NIVEL DE </a:t>
            </a:r>
            <a:r>
              <a:rPr lang="es-MX" b="1" u="sng" baseline="0"/>
              <a:t>Lineamientos / Estrategias / Líneas de acción / Líneas Estratégicas / Subtemas</a:t>
            </a:r>
          </a:p>
          <a:p>
            <a:pPr>
              <a:defRPr/>
            </a:pPr>
            <a:r>
              <a:rPr lang="es-MX" b="1" baseline="0"/>
              <a:t>CORTES 1 Y 2</a:t>
            </a:r>
            <a:endParaRPr lang="es-MX"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INFORMES!$AH$10</c:f>
              <c:strCache>
                <c:ptCount val="1"/>
                <c:pt idx="0">
                  <c:v>Avance corte Nº 1
6/2024</c:v>
                </c:pt>
              </c:strCache>
            </c:strRef>
          </c:tx>
          <c:spPr>
            <a:solidFill>
              <a:srgbClr val="4F81BE"/>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INFORMES!$AG$11:$AG$18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INFORMES!$AH$11:$AH$18</c:f>
              <c:numCache>
                <c:formatCode>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F68-D14E-B97B-D3C6746DE29B}"/>
            </c:ext>
          </c:extLst>
        </c:ser>
        <c:ser>
          <c:idx val="1"/>
          <c:order val="1"/>
          <c:tx>
            <c:strRef>
              <c:f>INFORMES!$AJ$10</c:f>
              <c:strCache>
                <c:ptCount val="1"/>
                <c:pt idx="0">
                  <c:v>Avance Corte Nº2
12/2024</c:v>
                </c:pt>
              </c:strCache>
            </c:strRef>
          </c:tx>
          <c:spPr>
            <a:solidFill>
              <a:srgbClr val="9BBB5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INFORMES!$AG$11:$AG$18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INFORMES!$AJ$11:$AJ$18</c:f>
              <c:numCache>
                <c:formatCode>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BF68-D14E-B97B-D3C6746DE29B}"/>
            </c:ext>
          </c:extLst>
        </c:ser>
        <c:dLbls>
          <c:showLegendKey val="0"/>
          <c:showVal val="0"/>
          <c:showCatName val="0"/>
          <c:showSerName val="0"/>
          <c:showPercent val="0"/>
          <c:showBubbleSize val="0"/>
        </c:dLbls>
        <c:gapWidth val="150"/>
        <c:axId val="1476669760"/>
        <c:axId val="1455805872"/>
      </c:barChart>
      <c:lineChart>
        <c:grouping val="standard"/>
        <c:varyColors val="0"/>
        <c:ser>
          <c:idx val="2"/>
          <c:order val="2"/>
          <c:tx>
            <c:strRef>
              <c:f>INFORMES!$AI$10</c:f>
              <c:strCache>
                <c:ptCount val="1"/>
                <c:pt idx="0">
                  <c:v>Av mínimo
corte Nº1</c:v>
                </c:pt>
              </c:strCache>
            </c:strRef>
          </c:tx>
          <c:spPr>
            <a:ln w="28575" cap="rnd">
              <a:solidFill>
                <a:srgbClr val="FFC000"/>
              </a:solidFill>
              <a:round/>
            </a:ln>
            <a:effectLst/>
          </c:spPr>
          <c:marker>
            <c:symbol val="none"/>
          </c:marker>
          <c:cat>
            <c:strRef>
              <c:f>INFORMES!$AG$11:$AG$18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INFORMES!$AI$11:$AI$18</c:f>
              <c:numCache>
                <c:formatCode>0%</c:formatCode>
                <c:ptCount val="8"/>
                <c:pt idx="0">
                  <c:v>0.5</c:v>
                </c:pt>
                <c:pt idx="1">
                  <c:v>0.5</c:v>
                </c:pt>
                <c:pt idx="2">
                  <c:v>0.5</c:v>
                </c:pt>
                <c:pt idx="3">
                  <c:v>0.5</c:v>
                </c:pt>
                <c:pt idx="4">
                  <c:v>0.5</c:v>
                </c:pt>
                <c:pt idx="5">
                  <c:v>0.5</c:v>
                </c:pt>
                <c:pt idx="6">
                  <c:v>0.5</c:v>
                </c:pt>
                <c:pt idx="7">
                  <c:v>0.5</c:v>
                </c:pt>
              </c:numCache>
            </c:numRef>
          </c:val>
          <c:smooth val="0"/>
          <c:extLst>
            <c:ext xmlns:c16="http://schemas.microsoft.com/office/drawing/2014/chart" uri="{C3380CC4-5D6E-409C-BE32-E72D297353CC}">
              <c16:uniqueId val="{00000002-BF68-D14E-B97B-D3C6746DE29B}"/>
            </c:ext>
          </c:extLst>
        </c:ser>
        <c:dLbls>
          <c:showLegendKey val="0"/>
          <c:showVal val="0"/>
          <c:showCatName val="0"/>
          <c:showSerName val="0"/>
          <c:showPercent val="0"/>
          <c:showBubbleSize val="0"/>
        </c:dLbls>
        <c:marker val="1"/>
        <c:smooth val="0"/>
        <c:axId val="1476669760"/>
        <c:axId val="1455805872"/>
      </c:lineChart>
      <c:catAx>
        <c:axId val="147666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5805872"/>
        <c:crosses val="autoZero"/>
        <c:auto val="1"/>
        <c:lblAlgn val="ctr"/>
        <c:lblOffset val="100"/>
        <c:noMultiLvlLbl val="0"/>
      </c:catAx>
      <c:valAx>
        <c:axId val="14558058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6669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Lineamientos / Estrategias / Líneas de acción / Líneas Estratégicas / Subtemas </a:t>
            </a:r>
          </a:p>
          <a:p>
            <a:pPr>
              <a:defRPr/>
            </a:pPr>
            <a:r>
              <a:rPr lang="es-MX" b="1" u="none"/>
              <a:t>CORTE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INFORMES!$AO$10</c:f>
              <c:strCache>
                <c:ptCount val="1"/>
                <c:pt idx="0">
                  <c:v>Programación financiera 
corte Nº 1 6/2024</c:v>
                </c:pt>
              </c:strCache>
            </c:strRef>
          </c:tx>
          <c:spPr>
            <a:solidFill>
              <a:schemeClr val="bg1">
                <a:lumMod val="50000"/>
              </a:schemeClr>
            </a:solidFill>
            <a:ln w="127000">
              <a:solidFill>
                <a:schemeClr val="bg1">
                  <a:lumMod val="50000"/>
                </a:schemeClr>
              </a:solidFill>
            </a:ln>
            <a:effectLst/>
          </c:spPr>
          <c:invertIfNegative val="0"/>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INFORMES!$AO$11:$AO$18</c:f>
              <c:numCache>
                <c:formatCode>_-"$"* #,##0_-;\-"$"* #,##0_-;_-"$"* "-"_-;_-@_-</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09E-E540-B596-04C26E8B7A14}"/>
            </c:ext>
          </c:extLst>
        </c:ser>
        <c:ser>
          <c:idx val="1"/>
          <c:order val="1"/>
          <c:tx>
            <c:strRef>
              <c:f>INFORMES!$AP$10</c:f>
              <c:strCache>
                <c:ptCount val="1"/>
                <c:pt idx="0">
                  <c:v>Ejecución financiera 
Corte Nº 1 6/2024</c:v>
                </c:pt>
              </c:strCache>
            </c:strRef>
          </c:tx>
          <c:spPr>
            <a:solidFill>
              <a:srgbClr val="4F81BE"/>
            </a:solidFill>
            <a:ln>
              <a:noFill/>
            </a:ln>
            <a:effectLst/>
          </c:spPr>
          <c:invertIfNegative val="0"/>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INFORMES!$AP$11:$AP$18</c:f>
              <c:numCache>
                <c:formatCode>_-"$"* #,##0_-;\-"$"* #,##0_-;_-"$"* "-"_-;_-@_-</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409E-E540-B596-04C26E8B7A14}"/>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INFORMES!$AR$10</c:f>
              <c:strCache>
                <c:ptCount val="1"/>
                <c:pt idx="0">
                  <c:v>Porcentaje de Ejecución
Corte Nº1</c:v>
                </c:pt>
              </c:strCache>
            </c:strRef>
          </c:tx>
          <c:spPr>
            <a:ln w="28575" cap="rnd">
              <a:noFill/>
              <a:round/>
            </a:ln>
            <a:effectLst/>
          </c:spPr>
          <c:marker>
            <c:symbol val="none"/>
          </c:marker>
          <c:dLbls>
            <c:spPr>
              <a:solidFill>
                <a:srgbClr val="4F81BE"/>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INFORMES!$AR$11:$AR$18</c:f>
              <c:numCache>
                <c:formatCode>0%</c:formatCode>
                <c:ptCount val="8"/>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2-409E-E540-B596-04C26E8B7A14}"/>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numFmt formatCode="General" sourceLinked="1"/>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EJECUCIÓN FINANCIERA A NIVEL DE </a:t>
            </a:r>
            <a:r>
              <a:rPr lang="es-MX" b="1" u="sng"/>
              <a:t>Lineamientos / Estrategias / Líneas de acción / Líneas Estratégicas / Subtemas</a:t>
            </a:r>
          </a:p>
          <a:p>
            <a:pPr>
              <a:defRPr/>
            </a:pPr>
            <a:r>
              <a:rPr lang="es-MX" b="1" u="none"/>
              <a:t>CORTE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INFORMES!$AO$10</c:f>
              <c:strCache>
                <c:ptCount val="1"/>
                <c:pt idx="0">
                  <c:v>Programación financiera 
corte Nº 1 6/2024</c:v>
                </c:pt>
              </c:strCache>
            </c:strRef>
          </c:tx>
          <c:spPr>
            <a:solidFill>
              <a:schemeClr val="bg1">
                <a:lumMod val="50000"/>
              </a:schemeClr>
            </a:solidFill>
            <a:ln w="127000">
              <a:solidFill>
                <a:schemeClr val="bg1">
                  <a:lumMod val="50000"/>
                </a:schemeClr>
              </a:solidFill>
            </a:ln>
            <a:effectLst/>
          </c:spPr>
          <c:invertIfNegative val="0"/>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INFORMES!$AO$11:$AO$18</c:f>
              <c:numCache>
                <c:formatCode>_-"$"* #,##0_-;\-"$"* #,##0_-;_-"$"* "-"_-;_-@_-</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82F4-8246-9DFB-958E4AFB2C05}"/>
            </c:ext>
          </c:extLst>
        </c:ser>
        <c:ser>
          <c:idx val="1"/>
          <c:order val="1"/>
          <c:tx>
            <c:strRef>
              <c:f>INFORMES!$AQ$10</c:f>
              <c:strCache>
                <c:ptCount val="1"/>
                <c:pt idx="0">
                  <c:v>Ejecución financiera 
Corte Nº 2 12/2024</c:v>
                </c:pt>
              </c:strCache>
            </c:strRef>
          </c:tx>
          <c:spPr>
            <a:solidFill>
              <a:srgbClr val="9BBB59"/>
            </a:solidFill>
            <a:ln>
              <a:noFill/>
            </a:ln>
            <a:effectLst/>
          </c:spPr>
          <c:invertIfNegative val="0"/>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INFORMES!$AQ$11:$AQ$18</c:f>
              <c:numCache>
                <c:formatCode>"$"#,##0_);\("$"#,##0\)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82F4-8246-9DFB-958E4AFB2C05}"/>
            </c:ext>
          </c:extLst>
        </c:ser>
        <c:dLbls>
          <c:showLegendKey val="0"/>
          <c:showVal val="0"/>
          <c:showCatName val="0"/>
          <c:showSerName val="0"/>
          <c:showPercent val="0"/>
          <c:showBubbleSize val="0"/>
        </c:dLbls>
        <c:gapWidth val="219"/>
        <c:overlap val="100"/>
        <c:axId val="1497047536"/>
        <c:axId val="1516872464"/>
      </c:barChart>
      <c:lineChart>
        <c:grouping val="standard"/>
        <c:varyColors val="0"/>
        <c:ser>
          <c:idx val="2"/>
          <c:order val="2"/>
          <c:tx>
            <c:strRef>
              <c:f>INFORMES!$AS$10</c:f>
              <c:strCache>
                <c:ptCount val="1"/>
                <c:pt idx="0">
                  <c:v>Porcentaje de Ejecución
Corte Nº2</c:v>
                </c:pt>
              </c:strCache>
            </c:strRef>
          </c:tx>
          <c:spPr>
            <a:ln w="28575" cap="rnd">
              <a:noFill/>
              <a:round/>
            </a:ln>
            <a:effectLst/>
          </c:spPr>
          <c:marker>
            <c:symbol val="none"/>
          </c:marker>
          <c:dLbls>
            <c:spPr>
              <a:solidFill>
                <a:srgbClr val="9BBB59"/>
              </a:solidFill>
              <a:ln>
                <a:solidFill>
                  <a:schemeClr val="accent3">
                    <a:lumMod val="60000"/>
                    <a:lumOff val="40000"/>
                  </a:schemeClr>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INFORMES!$AN$11:$AN$18</c:f>
              <c:strCache>
                <c:ptCount val="8"/>
                <c:pt idx="0">
                  <c:v>Lineamiento 1: Implementado un repositorio estadístico municipal sobre educación con enfoque de género.  Información que sirve para la construcción de informes de gestión, planificación y para la investigación en educación con enfoque de género transversal</c:v>
                </c:pt>
                <c:pt idx="1">
                  <c:v>Lineamiento 2: Realizado un informe municipal discriminado por comunas y corregimientos del nivel de analfabetismo de mujeres. A partir del informe se pueden tomar acciones para cerrar las brechas en el analfabetismo absoluto y analfabetismo digital.</c:v>
                </c:pt>
                <c:pt idx="2">
                  <c:v>Lineamiento 3: Se cuenta con informe de línea base sobre acceso a la educación para las mujeres con enfoque territorial, étnico, etario y de discapacidad. </c:v>
                </c:pt>
                <c:pt idx="3">
                  <c:v>Lineamiento 4: Como resultado se espera que niños, niñas, adolescentes, hombres y mujeres informadas y conscientizadas sobre la economia del cuidado que se hacen corresponsables de las tareas del hogar. Como consecuencia las mujeres que se ocupan del cuida</c:v>
                </c:pt>
                <c:pt idx="4">
                  <c:v>Lineamiento 5:Implementadas campañas informativas sobre la corresponsabilidad en las labores del cuidado en los medios de comunicación tradicionales y alternativos. </c:v>
                </c:pt>
                <c:pt idx="5">
                  <c:v>Lineamiento 6: Mediante esta acción se espera disminuir la tasa de deserción universitaria de las mujeres en universidades públicas por falta de recursos o tener hijos.</c:v>
                </c:pt>
                <c:pt idx="6">
                  <c:v>Lineamiento 7: Por medio de esta acción se espera reducir la tasa de analfabetismo absoluto a cero y se cierra la brecha en alfabetismo digital en comunas y corregimientos. </c:v>
                </c:pt>
                <c:pt idx="7">
                  <c:v>Lineamiento 8: Realizado diagnóstico de empleabilidad de las mujeres en el municipio de Villavicencio</c:v>
                </c:pt>
              </c:strCache>
            </c:strRef>
          </c:cat>
          <c:val>
            <c:numRef>
              <c:f>INFORMES!$AS$11:$AS$18</c:f>
              <c:numCache>
                <c:formatCode>0%</c:formatCode>
                <c:ptCount val="8"/>
                <c:pt idx="0">
                  <c:v>0</c:v>
                </c:pt>
                <c:pt idx="1">
                  <c:v>0</c:v>
                </c:pt>
                <c:pt idx="2">
                  <c:v>0</c:v>
                </c:pt>
                <c:pt idx="3">
                  <c:v>0</c:v>
                </c:pt>
                <c:pt idx="4">
                  <c:v>0</c:v>
                </c:pt>
                <c:pt idx="5">
                  <c:v>0</c:v>
                </c:pt>
                <c:pt idx="6">
                  <c:v>0</c:v>
                </c:pt>
                <c:pt idx="7">
                  <c:v>0</c:v>
                </c:pt>
              </c:numCache>
            </c:numRef>
          </c:val>
          <c:smooth val="0"/>
          <c:extLst>
            <c:ext xmlns:c16="http://schemas.microsoft.com/office/drawing/2014/chart" uri="{C3380CC4-5D6E-409C-BE32-E72D297353CC}">
              <c16:uniqueId val="{00000002-82F4-8246-9DFB-958E4AFB2C05}"/>
            </c:ext>
          </c:extLst>
        </c:ser>
        <c:dLbls>
          <c:showLegendKey val="0"/>
          <c:showVal val="0"/>
          <c:showCatName val="0"/>
          <c:showSerName val="0"/>
          <c:showPercent val="0"/>
          <c:showBubbleSize val="0"/>
        </c:dLbls>
        <c:marker val="1"/>
        <c:smooth val="0"/>
        <c:axId val="1831039728"/>
        <c:axId val="1942374512"/>
      </c:lineChart>
      <c:catAx>
        <c:axId val="149704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6872464"/>
        <c:crosses val="autoZero"/>
        <c:auto val="1"/>
        <c:lblAlgn val="ctr"/>
        <c:lblOffset val="100"/>
        <c:noMultiLvlLbl val="0"/>
      </c:catAx>
      <c:valAx>
        <c:axId val="151687246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7047536"/>
        <c:crosses val="autoZero"/>
        <c:crossBetween val="between"/>
      </c:valAx>
      <c:valAx>
        <c:axId val="194237451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039728"/>
        <c:crosses val="max"/>
        <c:crossBetween val="between"/>
      </c:valAx>
      <c:catAx>
        <c:axId val="1831039728"/>
        <c:scaling>
          <c:orientation val="minMax"/>
        </c:scaling>
        <c:delete val="1"/>
        <c:axPos val="b"/>
        <c:numFmt formatCode="General" sourceLinked="1"/>
        <c:majorTickMark val="out"/>
        <c:minorTickMark val="none"/>
        <c:tickLblPos val="nextTo"/>
        <c:crossAx val="19423745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1.png"/><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174625</xdr:colOff>
      <xdr:row>19</xdr:row>
      <xdr:rowOff>133349</xdr:rowOff>
    </xdr:from>
    <xdr:to>
      <xdr:col>7</xdr:col>
      <xdr:colOff>176893</xdr:colOff>
      <xdr:row>29</xdr:row>
      <xdr:rowOff>95250</xdr:rowOff>
    </xdr:to>
    <xdr:graphicFrame macro="">
      <xdr:nvGraphicFramePr>
        <xdr:cNvPr id="11" name="Gráfico 10">
          <a:extLst>
            <a:ext uri="{FF2B5EF4-FFF2-40B4-BE49-F238E27FC236}">
              <a16:creationId xmlns:a16="http://schemas.microsoft.com/office/drawing/2014/main" id="{6BD3B8CC-4036-F74F-B0B4-4C70420DC9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19</xdr:row>
      <xdr:rowOff>60323</xdr:rowOff>
    </xdr:from>
    <xdr:to>
      <xdr:col>14</xdr:col>
      <xdr:colOff>1214437</xdr:colOff>
      <xdr:row>28</xdr:row>
      <xdr:rowOff>404811</xdr:rowOff>
    </xdr:to>
    <xdr:graphicFrame macro="">
      <xdr:nvGraphicFramePr>
        <xdr:cNvPr id="12" name="Gráfico 11">
          <a:extLst>
            <a:ext uri="{FF2B5EF4-FFF2-40B4-BE49-F238E27FC236}">
              <a16:creationId xmlns:a16="http://schemas.microsoft.com/office/drawing/2014/main" id="{D5595AE4-114C-E94B-A153-1F7987FEF3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23813</xdr:colOff>
      <xdr:row>29</xdr:row>
      <xdr:rowOff>377597</xdr:rowOff>
    </xdr:from>
    <xdr:to>
      <xdr:col>14</xdr:col>
      <xdr:colOff>1262062</xdr:colOff>
      <xdr:row>40</xdr:row>
      <xdr:rowOff>690561</xdr:rowOff>
    </xdr:to>
    <xdr:graphicFrame macro="">
      <xdr:nvGraphicFramePr>
        <xdr:cNvPr id="13" name="Gráfico 12">
          <a:extLst>
            <a:ext uri="{FF2B5EF4-FFF2-40B4-BE49-F238E27FC236}">
              <a16:creationId xmlns:a16="http://schemas.microsoft.com/office/drawing/2014/main" id="{023F014C-BE0E-A344-BD6E-B6E58A10C9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555624</xdr:colOff>
      <xdr:row>18</xdr:row>
      <xdr:rowOff>333375</xdr:rowOff>
    </xdr:from>
    <xdr:to>
      <xdr:col>22</xdr:col>
      <xdr:colOff>174624</xdr:colOff>
      <xdr:row>27</xdr:row>
      <xdr:rowOff>508000</xdr:rowOff>
    </xdr:to>
    <xdr:graphicFrame macro="">
      <xdr:nvGraphicFramePr>
        <xdr:cNvPr id="14" name="Gráfico 13">
          <a:extLst>
            <a:ext uri="{FF2B5EF4-FFF2-40B4-BE49-F238E27FC236}">
              <a16:creationId xmlns:a16="http://schemas.microsoft.com/office/drawing/2014/main" id="{7774B0D7-962E-C64F-8B93-EA96E72F9F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333374</xdr:colOff>
      <xdr:row>19</xdr:row>
      <xdr:rowOff>190500</xdr:rowOff>
    </xdr:from>
    <xdr:to>
      <xdr:col>29</xdr:col>
      <xdr:colOff>1714499</xdr:colOff>
      <xdr:row>27</xdr:row>
      <xdr:rowOff>514350</xdr:rowOff>
    </xdr:to>
    <xdr:graphicFrame macro="">
      <xdr:nvGraphicFramePr>
        <xdr:cNvPr id="15" name="Gráfico 14">
          <a:extLst>
            <a:ext uri="{FF2B5EF4-FFF2-40B4-BE49-F238E27FC236}">
              <a16:creationId xmlns:a16="http://schemas.microsoft.com/office/drawing/2014/main" id="{272FCB8E-7759-AD4F-803E-F134AFB4D5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323850</xdr:colOff>
      <xdr:row>28</xdr:row>
      <xdr:rowOff>342900</xdr:rowOff>
    </xdr:from>
    <xdr:to>
      <xdr:col>30</xdr:col>
      <xdr:colOff>19050</xdr:colOff>
      <xdr:row>39</xdr:row>
      <xdr:rowOff>514350</xdr:rowOff>
    </xdr:to>
    <xdr:graphicFrame macro="">
      <xdr:nvGraphicFramePr>
        <xdr:cNvPr id="16" name="Gráfico 15">
          <a:extLst>
            <a:ext uri="{FF2B5EF4-FFF2-40B4-BE49-F238E27FC236}">
              <a16:creationId xmlns:a16="http://schemas.microsoft.com/office/drawing/2014/main" id="{12B9EC7D-D8CA-E247-9C2F-28C4B58DE0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1333500</xdr:colOff>
      <xdr:row>48</xdr:row>
      <xdr:rowOff>40820</xdr:rowOff>
    </xdr:from>
    <xdr:to>
      <xdr:col>30</xdr:col>
      <xdr:colOff>217713</xdr:colOff>
      <xdr:row>54</xdr:row>
      <xdr:rowOff>721179</xdr:rowOff>
    </xdr:to>
    <xdr:graphicFrame macro="">
      <xdr:nvGraphicFramePr>
        <xdr:cNvPr id="17" name="Gráfico 16">
          <a:extLst>
            <a:ext uri="{FF2B5EF4-FFF2-40B4-BE49-F238E27FC236}">
              <a16:creationId xmlns:a16="http://schemas.microsoft.com/office/drawing/2014/main" id="{9611919A-4D3C-364C-8B8C-9657C41933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46</xdr:col>
      <xdr:colOff>709839</xdr:colOff>
      <xdr:row>43</xdr:row>
      <xdr:rowOff>769937</xdr:rowOff>
    </xdr:from>
    <xdr:to>
      <xdr:col>59</xdr:col>
      <xdr:colOff>928687</xdr:colOff>
      <xdr:row>51</xdr:row>
      <xdr:rowOff>119062</xdr:rowOff>
    </xdr:to>
    <xdr:graphicFrame macro="">
      <xdr:nvGraphicFramePr>
        <xdr:cNvPr id="18" name="Gráfico 17">
          <a:extLst>
            <a:ext uri="{FF2B5EF4-FFF2-40B4-BE49-F238E27FC236}">
              <a16:creationId xmlns:a16="http://schemas.microsoft.com/office/drawing/2014/main" id="{91E0D70E-DCCE-804A-9944-3AF8B8C016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47</xdr:col>
      <xdr:colOff>21544</xdr:colOff>
      <xdr:row>51</xdr:row>
      <xdr:rowOff>679223</xdr:rowOff>
    </xdr:from>
    <xdr:to>
      <xdr:col>59</xdr:col>
      <xdr:colOff>1000125</xdr:colOff>
      <xdr:row>57</xdr:row>
      <xdr:rowOff>928687</xdr:rowOff>
    </xdr:to>
    <xdr:graphicFrame macro="">
      <xdr:nvGraphicFramePr>
        <xdr:cNvPr id="19" name="Gráfico 18">
          <a:extLst>
            <a:ext uri="{FF2B5EF4-FFF2-40B4-BE49-F238E27FC236}">
              <a16:creationId xmlns:a16="http://schemas.microsoft.com/office/drawing/2014/main" id="{FC83D4B3-07C0-C241-9FFC-9B1D89337C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xdr:col>
      <xdr:colOff>1732212</xdr:colOff>
      <xdr:row>1</xdr:row>
      <xdr:rowOff>118835</xdr:rowOff>
    </xdr:from>
    <xdr:to>
      <xdr:col>1</xdr:col>
      <xdr:colOff>2843893</xdr:colOff>
      <xdr:row>6</xdr:row>
      <xdr:rowOff>25080</xdr:rowOff>
    </xdr:to>
    <xdr:pic>
      <xdr:nvPicPr>
        <xdr:cNvPr id="21" name="Imagen 20">
          <a:extLst>
            <a:ext uri="{FF2B5EF4-FFF2-40B4-BE49-F238E27FC236}">
              <a16:creationId xmlns:a16="http://schemas.microsoft.com/office/drawing/2014/main" id="{D0B4C9D8-DFC2-7348-B304-854ABAA0276F}"/>
            </a:ext>
          </a:extLst>
        </xdr:cNvPr>
        <xdr:cNvPicPr>
          <a:picLocks noChangeAspect="1"/>
        </xdr:cNvPicPr>
      </xdr:nvPicPr>
      <xdr:blipFill>
        <a:blip xmlns:r="http://schemas.openxmlformats.org/officeDocument/2006/relationships" r:embed="rId10"/>
        <a:stretch>
          <a:fillRect/>
        </a:stretch>
      </xdr:blipFill>
      <xdr:spPr>
        <a:xfrm>
          <a:off x="1922712" y="322942"/>
          <a:ext cx="1111681" cy="722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361950</xdr:colOff>
      <xdr:row>0</xdr:row>
      <xdr:rowOff>38100</xdr:rowOff>
    </xdr:from>
    <xdr:to>
      <xdr:col>1</xdr:col>
      <xdr:colOff>1666875</xdr:colOff>
      <xdr:row>5</xdr:row>
      <xdr:rowOff>131754</xdr:rowOff>
    </xdr:to>
    <xdr:pic>
      <xdr:nvPicPr>
        <xdr:cNvPr id="5" name="Imagen 4">
          <a:extLst>
            <a:ext uri="{FF2B5EF4-FFF2-40B4-BE49-F238E27FC236}">
              <a16:creationId xmlns:a16="http://schemas.microsoft.com/office/drawing/2014/main" id="{59EEBC02-A4A1-42E1-8DCD-58729D6EBD61}"/>
            </a:ext>
          </a:extLst>
        </xdr:cNvPr>
        <xdr:cNvPicPr>
          <a:picLocks noChangeAspect="1"/>
        </xdr:cNvPicPr>
      </xdr:nvPicPr>
      <xdr:blipFill>
        <a:blip xmlns:r="http://schemas.openxmlformats.org/officeDocument/2006/relationships" r:embed="rId1"/>
        <a:stretch>
          <a:fillRect/>
        </a:stretch>
      </xdr:blipFill>
      <xdr:spPr>
        <a:xfrm>
          <a:off x="476250" y="38100"/>
          <a:ext cx="1304925" cy="9318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200527</xdr:colOff>
      <xdr:row>0</xdr:row>
      <xdr:rowOff>150395</xdr:rowOff>
    </xdr:from>
    <xdr:to>
      <xdr:col>0</xdr:col>
      <xdr:colOff>1505184</xdr:colOff>
      <xdr:row>5</xdr:row>
      <xdr:rowOff>45532</xdr:rowOff>
    </xdr:to>
    <xdr:pic>
      <xdr:nvPicPr>
        <xdr:cNvPr id="2" name="Imagen 1">
          <a:extLst>
            <a:ext uri="{FF2B5EF4-FFF2-40B4-BE49-F238E27FC236}">
              <a16:creationId xmlns:a16="http://schemas.microsoft.com/office/drawing/2014/main" id="{9A6B8717-7B22-6D44-BB38-3089DDE5E554}"/>
            </a:ext>
          </a:extLst>
        </xdr:cNvPr>
        <xdr:cNvPicPr>
          <a:picLocks noChangeAspect="1"/>
        </xdr:cNvPicPr>
      </xdr:nvPicPr>
      <xdr:blipFill>
        <a:blip xmlns:r="http://schemas.openxmlformats.org/officeDocument/2006/relationships" r:embed="rId1"/>
        <a:stretch>
          <a:fillRect/>
        </a:stretch>
      </xdr:blipFill>
      <xdr:spPr>
        <a:xfrm>
          <a:off x="200527" y="150395"/>
          <a:ext cx="1304657" cy="8603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laneacionnacional-my.sharepoint.com/OECDGP/programacion/PG%202002/PROG%20Gobi20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USUARIO/Dropbox/Mi%20PC%20(DESKTOP-6MBK322)/Documents/Gobernacion%20del%20Meta/GOB%202022/Observatorio%20PP%20DAPD/F-PE-31%20MATRIZ%20DE%20PLAN%20ACCION%20Y%20SEGUIMIENTO%20A%20LAS%20PP%20V2%20PPEGMM%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sconpes.dnp.gov.co/datos/CONSOLIDACION/2002/Copia%20de%20set992002mayo29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OPREFCJ1\CARBOCOL\MODCARB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PREFCJ1\CAFE\MODCAF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PROYECTO/972000%20a%20julio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BPI\DIFP-CONSOLIDACION\TRABAJO\Espacios%20Fiscal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PROYECTO/FUNCIONAM972000sh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planeacionnacional-my.sharepoint.com/Sherreno/c/windows/TEMP/CUADRO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DIFP%20-%20%20Direccion%20de%20Inversiones%20y%20Finanzas%20Publicas\Consolidacion%20Trabajo\Espacios%20Fiscal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TIDOS"/>
      <sheetName val="ENVIA"/>
      <sheetName val="RECIBE"/>
      <sheetName val="reciprocas"/>
      <sheetName val="RESUMEN FMI"/>
      <sheetName val="CAMBIOS FMI"/>
      <sheetName val="RESUMEN"/>
      <sheetName val="RESMEING"/>
      <sheetName val="AING"/>
      <sheetName val="GASTOS"/>
      <sheetName val="OEC"/>
      <sheetName val="INTE"/>
      <sheetName val="RECLASIF"/>
      <sheetName val="APACDO"/>
      <sheetName val="FL OEC"/>
      <sheetName val="CONVERSION PPTO"/>
      <sheetName val="Desplegables"/>
      <sheetName val="Lista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legables"/>
      <sheetName val="PLAN ACCIÓN Y SEGUIMIENTO P.P."/>
      <sheetName val="SEGUIMIENTO A INDICADORES P.P."/>
      <sheetName val="INFORMES"/>
      <sheetName val="Instrucciones"/>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uestos (2)"/>
      <sheetName val="extraordina (2)"/>
      <sheetName val="extraordina (constantes 2002)"/>
      <sheetName val="extraordinainicial"/>
      <sheetName val="extraorsin-inver"/>
      <sheetName val="extraordina"/>
      <sheetName val="98-2002"/>
      <sheetName val="cua2planfinanciero"/>
      <sheetName val="02-03"/>
      <sheetName val="Supuestos"/>
      <sheetName val="cua2conincrem"/>
      <sheetName val="cuadro10 real"/>
      <sheetName val="resto"/>
      <sheetName val="araña"/>
      <sheetName val="sector-ok"/>
      <sheetName val="inver03"/>
      <sheetName val="cua2amortiz"/>
      <sheetName val="cua2abr16"/>
      <sheetName val="cua2sin militar"/>
      <sheetName val="indirectos"/>
      <sheetName val="secciones"/>
      <sheetName val="cua2sinincrem (2)"/>
      <sheetName val="shirley"/>
      <sheetName val="gg-defensa"/>
      <sheetName val="Vf2001"/>
      <sheetName val="VF2002"/>
      <sheetName val="defensa-ok"/>
      <sheetName val="rama-ok"/>
      <sheetName val="gg-ok"/>
      <sheetName val="deuda-ok"/>
      <sheetName val="resu-ok"/>
      <sheetName val="cua2militok"/>
      <sheetName val="Supuestosdef"/>
      <sheetName val="Desplegables"/>
      <sheetName val="pytos (4)"/>
      <sheetName val="pytos"/>
      <sheetName val="98_2002"/>
      <sheetName val="resu-cta"/>
      <sheetName val="Listas"/>
      <sheetName val="Hoja4"/>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CARBOCOL"/>
      <sheetName val="PRES NETO"/>
      <sheetName val="DEUDA EXTERNA"/>
      <sheetName val="SUPUESTOS"/>
      <sheetName val="RESUMEN"/>
      <sheetName val="RESUMEN CON PLAN"/>
      <sheetName val="PIB"/>
      <sheetName val="TRANSFERENCIAS"/>
      <sheetName val="PPTO97"/>
      <sheetName val="CARBOCOL"/>
      <sheetName val="INTERESES"/>
      <sheetName val="AMORTIZA"/>
      <sheetName val="DEXT"/>
      <sheetName val="Diálogo1"/>
      <sheetName val="Módulo1"/>
      <sheetName val="PROYECTO97"/>
      <sheetName val="Hoja1"/>
      <sheetName val="SEG99"/>
      <sheetName val="RESU99"/>
      <sheetName val="SEG2000"/>
      <sheetName val="RESU2000"/>
      <sheetName val="C1-3vig97-00"/>
      <sheetName val="C1-3vIg98-00"/>
      <sheetName val="chequeo99"/>
      <sheetName val="plano-mensaje"/>
      <sheetName val="C1-3men"/>
      <sheetName val="DIFERENCIAS SIMUL"/>
      <sheetName val="SPC"/>
      <sheetName val="MODCARBO"/>
      <sheetName val="DATOS"/>
      <sheetName val="RUBRO LEY"/>
      <sheetName val="Desplegables"/>
      <sheetName val="LIBRO_CODIGOS_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CAFE"/>
      <sheetName val="PRES NETO"/>
      <sheetName val="DEUDA EXTERNA"/>
      <sheetName val="PIB"/>
      <sheetName val="RESUMEN"/>
      <sheetName val="RESUMEN CON PLAN"/>
      <sheetName val="SUPUESTOS"/>
      <sheetName val="CONSOLIDADO"/>
      <sheetName val="CRECIMIENTOS %"/>
      <sheetName val="ANUAL1"/>
      <sheetName val="Asesores Junio 01"/>
      <sheetName val="TRANSFERENCIAS"/>
      <sheetName val="Módulo1"/>
      <sheetName val="MODCAFE"/>
      <sheetName val="DIFERENCIAS SIMUL"/>
      <sheetName val="ASESORES AGOSTO 13"/>
      <sheetName val="ASESORES AGOSTO 11"/>
      <sheetName val="ASESORES SEPTIEM 9"/>
      <sheetName val="ASESORES SEPTIEM 7"/>
      <sheetName val="ASESORES AGOSTO 26"/>
      <sheetName val="ASESORES AGOSTO 24"/>
      <sheetName val="Asesores"/>
      <sheetName val="Asesores nov8-00"/>
      <sheetName val="OPEF resumen"/>
      <sheetName val="compara 2001"/>
      <sheetName val="Resumen Supuestos"/>
      <sheetName val="2001vs00"/>
      <sheetName val="2000-02"/>
      <sheetName val="2002 actual vs fmi"/>
      <sheetName val="Gráfico Precio 2002"/>
      <sheetName val="Gráfico2"/>
      <sheetName val="Gráfico3"/>
      <sheetName val="Cuadro Resumen 2000-01"/>
      <sheetName val="Cuadro Resumen 02-03 FMIvsActua"/>
      <sheetName val="Cuadro Resumen 02-03"/>
      <sheetName val="OEC Revision 2002"/>
      <sheetName val="Resumen Supuestos 2002"/>
      <sheetName val="ResumenFinal2002"/>
      <sheetName val="Gráfico1"/>
      <sheetName val="2003 2004"/>
      <sheetName val="GráficoPrecio2002"/>
      <sheetName val="DATOS"/>
      <sheetName val="RUBRO LEY"/>
      <sheetName val="Acciones Pacto Descentralizació"/>
      <sheetName val="Acciones Pacto Étnic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1-3"/>
      <sheetName val="cuadro7"/>
      <sheetName val="GPT"/>
      <sheetName val="GPN"/>
      <sheetName val="GPP"/>
      <sheetName val="GGT"/>
      <sheetName val="GGN"/>
      <sheetName val="GGP"/>
      <sheetName val="PLANOJUL13"/>
      <sheetName val="CUA1_3"/>
      <sheetName val="i"/>
      <sheetName val="Datos"/>
      <sheetName val="Seguimiento CSF"/>
      <sheetName val="Resumen OPEF"/>
      <sheetName val="Resumen MES OPEF"/>
      <sheetName val="VIG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OS"/>
      <sheetName val="Listas"/>
      <sheetName val="Supuestos"/>
      <sheetName val="Recorte"/>
      <sheetName val="Basico"/>
      <sheetName val="Solicitudes Filtradas"/>
      <sheetName val="apacdo"/>
      <sheetName val="anual1"/>
    </sheetNames>
    <sheetDataSet>
      <sheetData sheetId="0">
        <row r="3">
          <cell r="F3" t="str">
            <v>ACTUALIZACIÓN CATASTRAL Y CARTOGRÁFICA</v>
          </cell>
        </row>
      </sheetData>
      <sheetData sheetId="1" refreshError="1">
        <row r="3">
          <cell r="F3" t="str">
            <v>ACTUALIZACIÓN CATASTRAL Y CARTOGRÁFICA</v>
          </cell>
        </row>
        <row r="4">
          <cell r="B4" t="str">
            <v>ACCION SOCIAL</v>
          </cell>
          <cell r="D4" t="str">
            <v>VIGENCIA FUTURA</v>
          </cell>
          <cell r="E4" t="str">
            <v>NACIÓN</v>
          </cell>
          <cell r="H4" t="str">
            <v>Defensa y Seguridad</v>
          </cell>
          <cell r="I4" t="str">
            <v>CAPITAL HUMANO</v>
          </cell>
          <cell r="J4" t="str">
            <v>Fosyga - Régimen Subsidiado Salud</v>
          </cell>
          <cell r="K4" t="str">
            <v>Agua</v>
          </cell>
          <cell r="P4" t="str">
            <v>1. Estado Comunitario: desarrollo para todos</v>
          </cell>
          <cell r="Q4" t="str">
            <v>2.1 Hacia la consolidación de la Política de Seguridad Democrática</v>
          </cell>
          <cell r="R4" t="str">
            <v>1. FBK</v>
          </cell>
          <cell r="S4" t="str">
            <v>CSF</v>
          </cell>
          <cell r="T4" t="str">
            <v xml:space="preserve">Militares </v>
          </cell>
          <cell r="U4" t="str">
            <v>Fosyga</v>
          </cell>
          <cell r="V4" t="str">
            <v>FBK CSF</v>
          </cell>
        </row>
        <row r="5">
          <cell r="B5" t="str">
            <v>AEROCIVIL</v>
          </cell>
          <cell r="D5" t="str">
            <v>LEY</v>
          </cell>
          <cell r="E5" t="str">
            <v>PROPIOS</v>
          </cell>
          <cell r="H5" t="str">
            <v>Infraestructura Física</v>
          </cell>
          <cell r="I5" t="str">
            <v>CAPITAL SOCIAL</v>
          </cell>
          <cell r="J5" t="str">
            <v xml:space="preserve"> Subsidios de Vivienda Rural</v>
          </cell>
          <cell r="K5" t="str">
            <v>Atención al Desplazamiento Forzado</v>
          </cell>
          <cell r="P5" t="str">
            <v>2. Política de defensa y seguridad democrática</v>
          </cell>
          <cell r="Q5" t="str">
            <v>2.2 Desplazamiento forzado, derechos humanos y reconciliación</v>
          </cell>
          <cell r="R5" t="str">
            <v>2. RECLASIFICADOS GNC</v>
          </cell>
          <cell r="S5" t="str">
            <v>SSF</v>
          </cell>
          <cell r="T5" t="str">
            <v>Resto</v>
          </cell>
          <cell r="U5" t="str">
            <v>Fondo de Solidaridad Pensional</v>
          </cell>
          <cell r="V5" t="str">
            <v>FBK SSF</v>
          </cell>
        </row>
        <row r="6">
          <cell r="B6" t="str">
            <v>AGENCIA LOGÍSTICA</v>
          </cell>
          <cell r="D6" t="str">
            <v>CRÉDITO</v>
          </cell>
          <cell r="H6" t="str">
            <v>Sector Social</v>
          </cell>
          <cell r="I6" t="str">
            <v>CAPITAL FISICO</v>
          </cell>
          <cell r="J6" t="str">
            <v>Adquisición y Reposición de Equipo Operacional</v>
          </cell>
          <cell r="K6" t="str">
            <v>Ciencia y Tecnología</v>
          </cell>
          <cell r="P6" t="str">
            <v>3. Reducción de la pobreza y promoción del empleo y la equidad</v>
          </cell>
          <cell r="Q6" t="str">
            <v>3.1 Pobreza y población vulnerable</v>
          </cell>
          <cell r="R6" t="str">
            <v>3. OTROS</v>
          </cell>
          <cell r="T6" t="str">
            <v>Fondo Nacional de Regalías</v>
          </cell>
          <cell r="U6" t="str">
            <v>Subsidio de Tarifas Electricas</v>
          </cell>
          <cell r="V6" t="str">
            <v>MILITARES CSF</v>
          </cell>
        </row>
        <row r="7">
          <cell r="B7" t="str">
            <v>ANH</v>
          </cell>
          <cell r="D7" t="str">
            <v>CONTRAPARTIDA</v>
          </cell>
          <cell r="H7" t="str">
            <v>Fortalecimiento Institucional</v>
          </cell>
          <cell r="I7" t="str">
            <v>SEGURIDAD DEMOCRÁTICA</v>
          </cell>
          <cell r="J7" t="str">
            <v>Adquisición, Reposición y Mantenimiento de Equipos</v>
          </cell>
          <cell r="K7" t="str">
            <v>Comunicaciones</v>
          </cell>
          <cell r="P7" t="str">
            <v>4. Crecimiento alto y sostenido: La condición para un desarrollo con equidad</v>
          </cell>
          <cell r="Q7" t="str">
            <v>3.2 Mercado y relaciones laborales</v>
          </cell>
          <cell r="R7" t="str">
            <v>4. PROPIOS</v>
          </cell>
          <cell r="T7" t="str">
            <v>Fosyga</v>
          </cell>
          <cell r="U7" t="str">
            <v>Subsidios a los Combustibles</v>
          </cell>
          <cell r="V7" t="str">
            <v>MILITARES SSF</v>
          </cell>
        </row>
        <row r="8">
          <cell r="B8" t="str">
            <v>ANTROPOLOGIA E HISTORIA</v>
          </cell>
          <cell r="D8" t="str">
            <v>FONDO ESPECIAL</v>
          </cell>
          <cell r="I8" t="str">
            <v>FORTALECIMIENTO INSTITUCIONAL</v>
          </cell>
          <cell r="J8" t="str">
            <v>Agro Ingreso Seguro AIS</v>
          </cell>
          <cell r="K8" t="str">
            <v>Educación Basica y Media</v>
          </cell>
          <cell r="P8" t="str">
            <v>5. Una gestión ambiental y del riesgo que promueva el desarrollo sostenible</v>
          </cell>
          <cell r="Q8" t="str">
            <v>3.3 Inserción de las familias en el Sistema de Protección Social</v>
          </cell>
          <cell r="R8" t="str">
            <v>5. IMPUESTO SEGURIDAD DEMOCRÁTICA</v>
          </cell>
          <cell r="T8" t="str">
            <v>Fondo de Solaridad Pensional</v>
          </cell>
          <cell r="V8" t="str">
            <v>FOSYGA CSF</v>
          </cell>
        </row>
        <row r="9">
          <cell r="B9" t="str">
            <v>ARCHIVO GENERAL</v>
          </cell>
          <cell r="D9" t="str">
            <v>FLEXIBLE</v>
          </cell>
          <cell r="J9" t="str">
            <v>Agua Potable y Saneamiento Básico</v>
          </cell>
          <cell r="K9" t="str">
            <v>Educación Superior</v>
          </cell>
          <cell r="P9" t="str">
            <v>6. Un mejor Estado al servicio de los ciudadanos</v>
          </cell>
          <cell r="Q9" t="str">
            <v>3.4 Banca de las oportunidades</v>
          </cell>
          <cell r="T9" t="str">
            <v>Subsidio a los Combustibles</v>
          </cell>
          <cell r="V9" t="str">
            <v>FONDO SOLIDARIDAD PENSIONAL CSF</v>
          </cell>
        </row>
        <row r="10">
          <cell r="B10" t="str">
            <v>ARMADA</v>
          </cell>
          <cell r="J10" t="str">
            <v>Alianzas Productivas, Pademer, KFW, Transición</v>
          </cell>
          <cell r="K10" t="str">
            <v>Impuesto al Patrimonio</v>
          </cell>
          <cell r="P10" t="str">
            <v>7. Dimensiones especiales del desarrollo</v>
          </cell>
          <cell r="Q10" t="str">
            <v>3.5 Ciudades amables</v>
          </cell>
        </row>
        <row r="11">
          <cell r="B11" t="str">
            <v>ARTESANIAS DE COLOMBIA S.A.</v>
          </cell>
          <cell r="J11" t="str">
            <v>Ampliación cobertura educación básica y media</v>
          </cell>
          <cell r="K11" t="str">
            <v>REDEP</v>
          </cell>
          <cell r="Q11" t="str">
            <v>3.6 Infraestructura para el desarrollo</v>
          </cell>
          <cell r="V11" t="str">
            <v>SUBSIDIOS TARIFAS ELECTRICAS CSF</v>
          </cell>
        </row>
        <row r="12">
          <cell r="B12" t="str">
            <v xml:space="preserve">AUDITORIA </v>
          </cell>
          <cell r="J12" t="str">
            <v>Ampliación cobertura educación superior</v>
          </cell>
          <cell r="K12" t="str">
            <v>Reinsertados</v>
          </cell>
          <cell r="Q12" t="str">
            <v>3.7 Equidad en el campo</v>
          </cell>
          <cell r="V12" t="str">
            <v>SUBSIDIOS COMBUSTIBLES CSF</v>
          </cell>
        </row>
        <row r="13">
          <cell r="B13" t="str">
            <v>BIBLIOTECA DE MEDELLIN</v>
          </cell>
          <cell r="J13" t="str">
            <v xml:space="preserve">Atención a Desplazados </v>
          </cell>
          <cell r="K13" t="str">
            <v>Agenda Interna</v>
          </cell>
          <cell r="Q13" t="str">
            <v>4.1 Consideraciones Macroeconómicas</v>
          </cell>
          <cell r="V13" t="str">
            <v>FONDO NACIONAL DE REGALIAS CSF</v>
          </cell>
        </row>
        <row r="14">
          <cell r="B14" t="str">
            <v>C.D.A.</v>
          </cell>
          <cell r="J14" t="str">
            <v xml:space="preserve">Atención de Emergencias </v>
          </cell>
          <cell r="K14" t="str">
            <v>Vivienda rural y urbana</v>
          </cell>
          <cell r="Q14" t="str">
            <v>4.2 Agenda Interna: estrategia de desarrollo productivo</v>
          </cell>
          <cell r="V14" t="str">
            <v>FONDO SOLIDARIDAD PENSIONAL SSF</v>
          </cell>
        </row>
        <row r="15">
          <cell r="B15" t="str">
            <v>C.S.B.</v>
          </cell>
          <cell r="J15" t="str">
            <v>Banco de las Oportunidades</v>
          </cell>
          <cell r="K15" t="str">
            <v>Tecnologías de la información</v>
          </cell>
          <cell r="Q15" t="str">
            <v>4.3 Consolidar el crecimiento y mejorar la competitividad del sector agropecuario</v>
          </cell>
          <cell r="V15" t="str">
            <v>SUBSIDIOS COMBUSTIBLES SSF</v>
          </cell>
        </row>
        <row r="16">
          <cell r="B16" t="str">
            <v>CAMARA</v>
          </cell>
          <cell r="J16" t="str">
            <v>Calidad educación preescolar básica y media</v>
          </cell>
          <cell r="K16" t="str">
            <v>Z-N.A</v>
          </cell>
          <cell r="Q16" t="str">
            <v>5.2 Una gestión ambiental que promueva el desarrollo sostenible</v>
          </cell>
        </row>
        <row r="17">
          <cell r="B17" t="str">
            <v>CORPOURABA</v>
          </cell>
          <cell r="J17" t="str">
            <v>Infraestructura Educativa - Ley 21</v>
          </cell>
          <cell r="Q17" t="str">
            <v>5.3 Gestión del riesgo para la prevención y atención de desastres</v>
          </cell>
          <cell r="V17" t="str">
            <v>OTROS SSF</v>
          </cell>
        </row>
        <row r="18">
          <cell r="B18" t="str">
            <v>CREG</v>
          </cell>
          <cell r="J18" t="str">
            <v>Interventoría Regalías</v>
          </cell>
          <cell r="Q18" t="str">
            <v>6.1 Los requisitos del Estado comunitario</v>
          </cell>
        </row>
        <row r="19">
          <cell r="B19" t="str">
            <v xml:space="preserve">DANSOCIAL </v>
          </cell>
          <cell r="J19" t="str">
            <v>Medicina Legal - Sistema Penal Acusatorio</v>
          </cell>
          <cell r="Q19" t="str">
            <v>6.2 Los retos del Estado comunitario</v>
          </cell>
        </row>
        <row r="20">
          <cell r="B20" t="str">
            <v>DEFENSA CIVIL</v>
          </cell>
          <cell r="J20" t="str">
            <v>Mininterior y Justicia - Cárceles</v>
          </cell>
          <cell r="Q20" t="str">
            <v>7.1 Equidad de género</v>
          </cell>
        </row>
        <row r="21">
          <cell r="B21" t="str">
            <v>DEFENSORIA</v>
          </cell>
          <cell r="J21" t="str">
            <v>Obras Hidráulicas de La Mojana</v>
          </cell>
          <cell r="Q21" t="str">
            <v>7.2 Juventud</v>
          </cell>
        </row>
        <row r="22">
          <cell r="B22" t="str">
            <v>DIR. GRAL. COMERCIO EXTERIOR</v>
          </cell>
          <cell r="J22" t="str">
            <v>Plan Maestro de Información Básica - PLANIB</v>
          </cell>
          <cell r="Q22" t="str">
            <v>7.3 Grupos étnicos y relaciones interculturales</v>
          </cell>
        </row>
        <row r="23">
          <cell r="B23" t="str">
            <v>DNP</v>
          </cell>
          <cell r="J23" t="str">
            <v>Plan Nacional de Lecturas y Bibliotecas</v>
          </cell>
          <cell r="Q23" t="str">
            <v>7.4 Dimensión regional</v>
          </cell>
        </row>
        <row r="24">
          <cell r="B24" t="str">
            <v>EJERCITO</v>
          </cell>
          <cell r="J24" t="str">
            <v xml:space="preserve">Plan Nacional de Música </v>
          </cell>
          <cell r="Q24" t="str">
            <v>7.5 Ciencia, tecnología e innovación</v>
          </cell>
        </row>
        <row r="25">
          <cell r="B25" t="str">
            <v>ESAP</v>
          </cell>
          <cell r="J25" t="str">
            <v>Programa 2500 Km</v>
          </cell>
          <cell r="Q25" t="str">
            <v>7.6 Cultura y desarrollo</v>
          </cell>
        </row>
        <row r="26">
          <cell r="B26" t="str">
            <v>FONDO CONGRESO-PENSIONES</v>
          </cell>
          <cell r="J26" t="str">
            <v>Resto</v>
          </cell>
          <cell r="Q26" t="str">
            <v>7.7 Demografía y desarrollo</v>
          </cell>
        </row>
        <row r="27">
          <cell r="B27" t="str">
            <v>FONDO NAL. REGALIAS</v>
          </cell>
          <cell r="J27" t="str">
            <v>Resto</v>
          </cell>
          <cell r="Q27" t="str">
            <v xml:space="preserve">7.8 El sector de la economía solidaria: modelo alternativo de desarrollo socioeconómico </v>
          </cell>
        </row>
        <row r="28">
          <cell r="B28" t="str">
            <v>FONFAC</v>
          </cell>
          <cell r="J28" t="str">
            <v>Salud Pública - Vacunas</v>
          </cell>
          <cell r="Q28" t="str">
            <v>7.9 Política exterior y migratoria</v>
          </cell>
        </row>
        <row r="29">
          <cell r="B29" t="str">
            <v>FONREGISTRADURIA</v>
          </cell>
          <cell r="J29" t="str">
            <v>Sistema Penal Acusatorio (Rama, Fiscalía, Medicina Legal, Defensoría)</v>
          </cell>
        </row>
        <row r="30">
          <cell r="B30" t="str">
            <v>FONRELACIONES</v>
          </cell>
          <cell r="J30" t="str">
            <v>SITM</v>
          </cell>
        </row>
        <row r="31">
          <cell r="B31" t="str">
            <v>FONVIVIENDA</v>
          </cell>
          <cell r="J31" t="str">
            <v>Subsidios Eléctricos y Gas</v>
          </cell>
        </row>
        <row r="32">
          <cell r="B32" t="str">
            <v>FUERZA AEREA</v>
          </cell>
          <cell r="J32" t="str">
            <v>Subsidios Vivienda Urbana</v>
          </cell>
        </row>
        <row r="33">
          <cell r="B33" t="str">
            <v>FUNPUBLICA</v>
          </cell>
          <cell r="J33" t="str">
            <v>Titulación, Adquisición y Adjudicación Tierras</v>
          </cell>
        </row>
        <row r="34">
          <cell r="B34" t="str">
            <v>HOSPITAL MILITAR</v>
          </cell>
          <cell r="J34" t="str">
            <v>Túnel Segundo Centenario (Túnel de la Línea)</v>
          </cell>
        </row>
        <row r="35">
          <cell r="B35" t="str">
            <v>ICA</v>
          </cell>
          <cell r="J35" t="str">
            <v>Turismo</v>
          </cell>
        </row>
        <row r="36">
          <cell r="B36" t="str">
            <v>ICBF</v>
          </cell>
          <cell r="J36" t="str">
            <v>Universidades-Ley 30/93</v>
          </cell>
        </row>
        <row r="37">
          <cell r="B37" t="str">
            <v>ICETEX</v>
          </cell>
        </row>
        <row r="38">
          <cell r="B38" t="str">
            <v>ICFES</v>
          </cell>
        </row>
        <row r="39">
          <cell r="B39" t="str">
            <v>IDEAM</v>
          </cell>
        </row>
        <row r="40">
          <cell r="B40" t="str">
            <v>IGAC</v>
          </cell>
        </row>
        <row r="41">
          <cell r="B41" t="str">
            <v>INCI</v>
          </cell>
        </row>
        <row r="42">
          <cell r="B42" t="str">
            <v>INCO</v>
          </cell>
        </row>
        <row r="43">
          <cell r="B43" t="str">
            <v>INCODER</v>
          </cell>
        </row>
        <row r="44">
          <cell r="B44" t="str">
            <v>INGEOMINAS</v>
          </cell>
        </row>
        <row r="45">
          <cell r="B45" t="str">
            <v>INPEC</v>
          </cell>
        </row>
        <row r="46">
          <cell r="B46" t="str">
            <v>INS</v>
          </cell>
        </row>
        <row r="47">
          <cell r="B47" t="str">
            <v>INSOR</v>
          </cell>
        </row>
        <row r="48">
          <cell r="B48" t="str">
            <v>INST. CANCEROLOGIA</v>
          </cell>
        </row>
        <row r="49">
          <cell r="B49" t="str">
            <v>INST. DEL CESAR</v>
          </cell>
        </row>
        <row r="50">
          <cell r="B50" t="str">
            <v>INSTITUTO ESTUDIOS MINPUBLICO</v>
          </cell>
        </row>
        <row r="51">
          <cell r="B51" t="str">
            <v>INVIAS</v>
          </cell>
        </row>
        <row r="52">
          <cell r="B52" t="str">
            <v>INVIMA</v>
          </cell>
        </row>
        <row r="53">
          <cell r="B53" t="str">
            <v>IPSE</v>
          </cell>
        </row>
        <row r="54">
          <cell r="B54" t="str">
            <v>ITSA</v>
          </cell>
        </row>
        <row r="55">
          <cell r="B55" t="str">
            <v>MEDICINA LEGAL</v>
          </cell>
        </row>
        <row r="56">
          <cell r="B56" t="str">
            <v>MINAGRICULTURA</v>
          </cell>
        </row>
        <row r="57">
          <cell r="B57" t="str">
            <v>MINAMBIENTE</v>
          </cell>
        </row>
        <row r="58">
          <cell r="B58" t="str">
            <v>MINCOMERCIO</v>
          </cell>
        </row>
        <row r="59">
          <cell r="B59" t="str">
            <v xml:space="preserve">MINCULTURA </v>
          </cell>
        </row>
        <row r="60">
          <cell r="B60" t="str">
            <v>MINDEFENSA</v>
          </cell>
        </row>
        <row r="61">
          <cell r="B61" t="str">
            <v>MINEDUCACION</v>
          </cell>
        </row>
        <row r="62">
          <cell r="B62" t="str">
            <v>MINHACIENDA</v>
          </cell>
        </row>
        <row r="63">
          <cell r="B63" t="str">
            <v>MININTERIOR</v>
          </cell>
        </row>
        <row r="64">
          <cell r="B64" t="str">
            <v xml:space="preserve">MINMINAS </v>
          </cell>
        </row>
        <row r="65">
          <cell r="B65" t="str">
            <v>MINPROTECCIÓN</v>
          </cell>
        </row>
        <row r="66">
          <cell r="B66" t="str">
            <v xml:space="preserve">MINPUBLICO </v>
          </cell>
        </row>
        <row r="67">
          <cell r="B67" t="str">
            <v>MINTRANSPORTE</v>
          </cell>
        </row>
        <row r="68">
          <cell r="B68" t="str">
            <v>NASA KI WE</v>
          </cell>
        </row>
        <row r="69">
          <cell r="B69" t="str">
            <v>OTRAS ENTIDADES DEL SECTOR</v>
          </cell>
        </row>
        <row r="70">
          <cell r="B70" t="str">
            <v>PARQUES NALES NATURALES</v>
          </cell>
        </row>
        <row r="71">
          <cell r="B71" t="str">
            <v>PASCUAL BRAVO</v>
          </cell>
        </row>
        <row r="72">
          <cell r="B72" t="str">
            <v>POLICIA NACIONAL (SALUD)</v>
          </cell>
        </row>
        <row r="73">
          <cell r="B73" t="str">
            <v xml:space="preserve">POLICIA NACIONAL  </v>
          </cell>
        </row>
        <row r="74">
          <cell r="B74" t="str">
            <v>PRESIDENCIA</v>
          </cell>
        </row>
        <row r="75">
          <cell r="B75" t="str">
            <v xml:space="preserve">REGISTRADURIA </v>
          </cell>
        </row>
        <row r="76">
          <cell r="B76" t="str">
            <v>SALUD - FFMM</v>
          </cell>
        </row>
        <row r="77">
          <cell r="B77" t="str">
            <v>SANATORIO AGUA DE DIOS</v>
          </cell>
        </row>
        <row r="78">
          <cell r="B78" t="str">
            <v>SENA</v>
          </cell>
        </row>
        <row r="79">
          <cell r="B79" t="str">
            <v xml:space="preserve">SENADO </v>
          </cell>
        </row>
        <row r="80">
          <cell r="B80" t="str">
            <v>SUPERBANCARIA</v>
          </cell>
        </row>
        <row r="81">
          <cell r="B81" t="str">
            <v>SUPERINDUSTRIA Y COMERCIO</v>
          </cell>
        </row>
        <row r="82">
          <cell r="B82" t="str">
            <v>SUPERFINANCIERA</v>
          </cell>
        </row>
        <row r="83">
          <cell r="B83" t="str">
            <v>SUPERNOTARIADO</v>
          </cell>
        </row>
        <row r="84">
          <cell r="B84" t="str">
            <v>SUPERSALUD</v>
          </cell>
        </row>
        <row r="85">
          <cell r="B85" t="str">
            <v>SUPERSERVIPUBLICOS</v>
          </cell>
        </row>
        <row r="86">
          <cell r="B86" t="str">
            <v>SUPERSOCIEDADES</v>
          </cell>
        </row>
        <row r="87">
          <cell r="B87" t="str">
            <v>SUPERSOLIDARIA</v>
          </cell>
        </row>
        <row r="88">
          <cell r="B88" t="str">
            <v>SUPERSUBSIDIO</v>
          </cell>
        </row>
        <row r="89">
          <cell r="B89" t="str">
            <v>TECNICO CENTRAL</v>
          </cell>
        </row>
        <row r="90">
          <cell r="B90" t="str">
            <v>UAE - DIAN</v>
          </cell>
        </row>
        <row r="91">
          <cell r="B91" t="str">
            <v>UAE AGUA POTABLE SANEAMIENTO</v>
          </cell>
        </row>
        <row r="92">
          <cell r="B92" t="str">
            <v>UNAD</v>
          </cell>
        </row>
        <row r="93">
          <cell r="B93" t="str">
            <v>UPME</v>
          </cell>
        </row>
      </sheetData>
      <sheetData sheetId="2" refreshError="1"/>
      <sheetData sheetId="3" refreshError="1"/>
      <sheetData sheetId="4">
        <row r="3">
          <cell r="F3" t="str">
            <v>ACTUALIZACIÓN CATASTRAL Y CARTOGRÁFICA</v>
          </cell>
        </row>
      </sheetData>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1-3"/>
      <sheetName val="cua2castigo"/>
      <sheetName val="Hoja1"/>
      <sheetName val="TOTAL FUN"/>
      <sheetName val="NACION FUN"/>
      <sheetName val="PROPIOS FUN"/>
      <sheetName val="OCP"/>
      <sheetName val="TRANST"/>
      <sheetName val="notas"/>
      <sheetName val="TRANSN"/>
      <sheetName val="TRANSP"/>
      <sheetName val="GGT"/>
      <sheetName val="GGN"/>
      <sheetName val="GGP"/>
      <sheetName val="GPT"/>
      <sheetName val="GPN"/>
      <sheetName val="GPP"/>
      <sheetName val="ppry89aFEB"/>
      <sheetName val="CUA1_3"/>
      <sheetName val="LOTERIAS"/>
      <sheetName val="SUPUESTOS"/>
      <sheetName val="proyecINGRESOS99"/>
      <sheetName val="proyecINGRESOS99 (det)"/>
      <sheetName val="98-2002"/>
    </sheetNames>
    <sheetDataSet>
      <sheetData sheetId="0" refreshError="1">
        <row r="3">
          <cell r="Y3" t="str">
            <v>CUADRO No. 2</v>
          </cell>
        </row>
        <row r="4">
          <cell r="Y4" t="str">
            <v>APROPIACIONES 1998 - 2000</v>
          </cell>
        </row>
        <row r="5">
          <cell r="Y5" t="str">
            <v>RECURSOS NACION</v>
          </cell>
        </row>
        <row r="6">
          <cell r="Y6" t="str">
            <v>Miles de millones de pesos</v>
          </cell>
        </row>
        <row r="8">
          <cell r="Y8" t="str">
            <v>Miles de millones de pesos</v>
          </cell>
        </row>
        <row r="9">
          <cell r="Y9" t="str">
            <v>CONCEPTO</v>
          </cell>
          <cell r="Z9" t="str">
            <v>1998</v>
          </cell>
          <cell r="AA9" t="str">
            <v>1999   1/</v>
          </cell>
          <cell r="AB9" t="str">
            <v>2000</v>
          </cell>
          <cell r="AC9" t="str">
            <v>VARIACION  %</v>
          </cell>
        </row>
        <row r="10">
          <cell r="AC10" t="str">
            <v>99/98</v>
          </cell>
          <cell r="AD10" t="str">
            <v>2000/99</v>
          </cell>
        </row>
        <row r="11">
          <cell r="Z11" t="str">
            <v>(1)</v>
          </cell>
          <cell r="AA11" t="str">
            <v>(2)</v>
          </cell>
          <cell r="AB11" t="str">
            <v>(3)</v>
          </cell>
          <cell r="AC11" t="str">
            <v>(4)=(2/1)</v>
          </cell>
          <cell r="AD11" t="str">
            <v>(5)=(3/2)</v>
          </cell>
        </row>
        <row r="12">
          <cell r="Z12" t="str">
            <v>(1)</v>
          </cell>
          <cell r="AA12" t="str">
            <v>(2)</v>
          </cell>
          <cell r="AB12" t="str">
            <v>(3)</v>
          </cell>
          <cell r="AC12" t="str">
            <v>(4)=(2/1)</v>
          </cell>
          <cell r="AD12" t="str">
            <v>(5)=(3/2)</v>
          </cell>
        </row>
        <row r="13">
          <cell r="Y13" t="str">
            <v>FUNCIONAMIENTO</v>
          </cell>
          <cell r="Z13">
            <v>17507.617041843005</v>
          </cell>
          <cell r="AA13">
            <v>22543.902873841002</v>
          </cell>
          <cell r="AB13">
            <v>22748.7873545</v>
          </cell>
          <cell r="AC13">
            <v>28.766255395930429</v>
          </cell>
          <cell r="AD13">
            <v>0.90882435843324672</v>
          </cell>
        </row>
        <row r="14">
          <cell r="Y14" t="str">
            <v>Gastos de Personal</v>
          </cell>
          <cell r="Z14">
            <v>4484.8324892346527</v>
          </cell>
          <cell r="AA14">
            <v>5167.0622997669998</v>
          </cell>
          <cell r="AB14">
            <v>5376.3</v>
          </cell>
          <cell r="AC14">
            <v>15.211935165247858</v>
          </cell>
          <cell r="AD14">
            <v>4.0494518566659421</v>
          </cell>
        </row>
        <row r="15">
          <cell r="Y15" t="str">
            <v>Gastos Generales</v>
          </cell>
          <cell r="Z15">
            <v>1321.8889146321796</v>
          </cell>
          <cell r="AA15">
            <v>1280.69206044</v>
          </cell>
          <cell r="AB15">
            <v>1051.7</v>
          </cell>
          <cell r="AC15">
            <v>-3.116514083457822</v>
          </cell>
          <cell r="AD15">
            <v>-17.880337320224072</v>
          </cell>
        </row>
        <row r="16">
          <cell r="Y16" t="str">
            <v>Transferencias</v>
          </cell>
          <cell r="Z16">
            <v>11700.795637976174</v>
          </cell>
          <cell r="AA16">
            <v>16093.200213634</v>
          </cell>
          <cell r="AB16">
            <v>16317.5</v>
          </cell>
          <cell r="AC16">
            <v>37.539366651288319</v>
          </cell>
          <cell r="AD16">
            <v>1.3937550231679641</v>
          </cell>
        </row>
        <row r="17">
          <cell r="Y17" t="str">
            <v>Operación Comercial</v>
          </cell>
          <cell r="Z17">
            <v>0.1</v>
          </cell>
          <cell r="AA17">
            <v>2.9483000000000001</v>
          </cell>
          <cell r="AB17">
            <v>3.2873545000000002</v>
          </cell>
        </row>
        <row r="18">
          <cell r="Y18" t="str">
            <v>Operación Comercial</v>
          </cell>
          <cell r="Z18">
            <v>0.1</v>
          </cell>
          <cell r="AA18">
            <v>2.9483000000000001</v>
          </cell>
          <cell r="AB18">
            <v>3.2873545000000002</v>
          </cell>
        </row>
        <row r="19">
          <cell r="Y19" t="str">
            <v>SERVICIO DE LA DEUDA</v>
          </cell>
          <cell r="Z19">
            <v>11289.569079999999</v>
          </cell>
          <cell r="AA19">
            <v>13645.599999999999</v>
          </cell>
          <cell r="AB19">
            <v>14930.3</v>
          </cell>
          <cell r="AC19">
            <v>20.869095209079489</v>
          </cell>
          <cell r="AD19">
            <v>9.4147564049950283</v>
          </cell>
        </row>
        <row r="20">
          <cell r="Y20" t="str">
            <v>Externa</v>
          </cell>
          <cell r="Z20">
            <v>2576.1146520000002</v>
          </cell>
          <cell r="AA20">
            <v>3947.7</v>
          </cell>
          <cell r="AB20">
            <v>4191.3</v>
          </cell>
          <cell r="AC20">
            <v>53.242403125775148</v>
          </cell>
          <cell r="AD20">
            <v>6.1706816627403294</v>
          </cell>
        </row>
        <row r="21">
          <cell r="Y21" t="str">
            <v>Interna   2/</v>
          </cell>
          <cell r="Z21">
            <v>8713.4544279999991</v>
          </cell>
          <cell r="AA21">
            <v>9697.9</v>
          </cell>
          <cell r="AB21">
            <v>10739</v>
          </cell>
          <cell r="AC21">
            <v>11.297994155298063</v>
          </cell>
          <cell r="AD21">
            <v>10.735313830829352</v>
          </cell>
        </row>
        <row r="25">
          <cell r="Y25" t="str">
            <v>Interna   2/</v>
          </cell>
          <cell r="Z25">
            <v>8713.4544279999991</v>
          </cell>
          <cell r="AA25">
            <v>9697.9</v>
          </cell>
          <cell r="AB25">
            <v>10739</v>
          </cell>
          <cell r="AC25">
            <v>11.297994155298063</v>
          </cell>
          <cell r="AD25">
            <v>10.735313830829352</v>
          </cell>
        </row>
        <row r="26">
          <cell r="Y26" t="str">
            <v>INVERSION</v>
          </cell>
          <cell r="Z26">
            <v>5073.7929515019996</v>
          </cell>
          <cell r="AA26">
            <v>5147.2</v>
          </cell>
          <cell r="AB26">
            <v>3166.3</v>
          </cell>
          <cell r="AC26">
            <v>1.4467884125281438</v>
          </cell>
          <cell r="AD26">
            <v>-38.485001554243084</v>
          </cell>
        </row>
        <row r="27">
          <cell r="Y27" t="str">
            <v>INVERSION</v>
          </cell>
          <cell r="Z27">
            <v>5073.7929515019996</v>
          </cell>
          <cell r="AA27">
            <v>5147.2</v>
          </cell>
          <cell r="AB27">
            <v>3166.3</v>
          </cell>
          <cell r="AC27">
            <v>1.4467884125281438</v>
          </cell>
          <cell r="AD27">
            <v>-38.485001554243084</v>
          </cell>
        </row>
        <row r="28">
          <cell r="Y28" t="str">
            <v>TOTAL CON DEUDA</v>
          </cell>
          <cell r="Z28">
            <v>33870.979073345006</v>
          </cell>
          <cell r="AA28">
            <v>41336.702873841001</v>
          </cell>
          <cell r="AB28">
            <v>40845.387354500002</v>
          </cell>
          <cell r="AC28">
            <v>22.041653370366255</v>
          </cell>
          <cell r="AD28">
            <v>-1.1885696854935124</v>
          </cell>
        </row>
        <row r="29">
          <cell r="Y29" t="str">
            <v>TOTAL SIN DEUDA</v>
          </cell>
          <cell r="Z29">
            <v>22581.409993345005</v>
          </cell>
          <cell r="AA29">
            <v>27691.102873841002</v>
          </cell>
          <cell r="AB29">
            <v>25915.087354500003</v>
          </cell>
          <cell r="AC29">
            <v>22.627873467608438</v>
          </cell>
          <cell r="AD29">
            <v>-6.4136684170089548</v>
          </cell>
        </row>
        <row r="30">
          <cell r="Y30" t="str">
            <v>TOTAL SIN DEUDA</v>
          </cell>
          <cell r="Z30">
            <v>22581.409993345005</v>
          </cell>
          <cell r="AA30">
            <v>27691.102873841002</v>
          </cell>
          <cell r="AB30">
            <v>25915.087354500003</v>
          </cell>
          <cell r="AC30">
            <v>22.627873467608438</v>
          </cell>
          <cell r="AD30">
            <v>-6.4136684170089548</v>
          </cell>
        </row>
        <row r="31">
          <cell r="Y31" t="str">
            <v xml:space="preserve">  1/  Incluye adición por $1.3 mil milllones, traslados por $1.1 mil millones y reducción participación municipios por $223.8 mil millones</v>
          </cell>
        </row>
        <row r="32">
          <cell r="Y32" t="str">
            <v xml:space="preserve">   2/ Icluye el valor del déficit fiscal por $1.046.6 mil millones</v>
          </cell>
        </row>
        <row r="33">
          <cell r="Y33" t="str">
            <v>2/ Icluye el valor del déficit fiscal por $1.046.6 mil millones</v>
          </cell>
        </row>
        <row r="34">
          <cell r="Y34" t="str">
            <v>CUADRO No. 3</v>
          </cell>
        </row>
        <row r="35">
          <cell r="Y35" t="str">
            <v>APROPIACIONES 1998 - 2000</v>
          </cell>
        </row>
        <row r="36">
          <cell r="Y36" t="str">
            <v>RECURSOS PROPIOS</v>
          </cell>
        </row>
        <row r="37">
          <cell r="Y37" t="str">
            <v>Miles de millones de pesos</v>
          </cell>
        </row>
        <row r="39">
          <cell r="Y39" t="str">
            <v>Miles de millones de pesos</v>
          </cell>
        </row>
        <row r="40">
          <cell r="Z40" t="str">
            <v>1998</v>
          </cell>
          <cell r="AA40" t="str">
            <v>1999</v>
          </cell>
          <cell r="AB40" t="str">
            <v>2000</v>
          </cell>
          <cell r="AC40" t="str">
            <v>VARIACION  %</v>
          </cell>
        </row>
        <row r="41">
          <cell r="Y41" t="str">
            <v>CONCEPTO</v>
          </cell>
          <cell r="AC41" t="str">
            <v>99/98</v>
          </cell>
          <cell r="AD41" t="str">
            <v>2000/99</v>
          </cell>
        </row>
        <row r="42">
          <cell r="Z42" t="str">
            <v>(1)</v>
          </cell>
          <cell r="AA42" t="str">
            <v>(2)</v>
          </cell>
          <cell r="AB42" t="str">
            <v>(3)</v>
          </cell>
          <cell r="AC42" t="str">
            <v>(4)=(2/1)</v>
          </cell>
          <cell r="AD42" t="str">
            <v>(5)=(3/2)</v>
          </cell>
        </row>
        <row r="44">
          <cell r="Z44" t="str">
            <v>(1)</v>
          </cell>
          <cell r="AA44" t="str">
            <v>(2)</v>
          </cell>
          <cell r="AB44" t="str">
            <v>(3)</v>
          </cell>
          <cell r="AC44" t="str">
            <v>(4)=(2/1)</v>
          </cell>
          <cell r="AD44" t="str">
            <v>(5)=(3/2)</v>
          </cell>
        </row>
        <row r="45">
          <cell r="Y45" t="str">
            <v>FUNCIONAMIENTO</v>
          </cell>
          <cell r="Z45">
            <v>1659.373423821</v>
          </cell>
          <cell r="AA45">
            <v>1602.6133874049999</v>
          </cell>
          <cell r="AB45">
            <v>1410.701027604</v>
          </cell>
          <cell r="AC45">
            <v>-3.4205704153860705</v>
          </cell>
          <cell r="AD45">
            <v>-11.974962976675874</v>
          </cell>
        </row>
        <row r="46">
          <cell r="Y46" t="str">
            <v>Gastos de Personal</v>
          </cell>
          <cell r="Z46">
            <v>398.89649835734997</v>
          </cell>
          <cell r="AA46">
            <v>380.27551839099999</v>
          </cell>
          <cell r="AB46">
            <v>388.1</v>
          </cell>
          <cell r="AC46">
            <v>-4.668123195623652</v>
          </cell>
          <cell r="AD46">
            <v>2.0575822609108618</v>
          </cell>
        </row>
        <row r="47">
          <cell r="Y47" t="str">
            <v>Gastos Generales</v>
          </cell>
          <cell r="Z47">
            <v>272.74812604427001</v>
          </cell>
          <cell r="AA47">
            <v>243.24939164</v>
          </cell>
          <cell r="AB47">
            <v>197.762</v>
          </cell>
          <cell r="AC47">
            <v>-10.815375647890624</v>
          </cell>
          <cell r="AD47">
            <v>-18.699899446128786</v>
          </cell>
        </row>
        <row r="48">
          <cell r="Y48" t="str">
            <v>Transferencias</v>
          </cell>
          <cell r="Z48">
            <v>690.42139540237997</v>
          </cell>
          <cell r="AA48">
            <v>773.034085688</v>
          </cell>
          <cell r="AB48">
            <v>543.59169398799997</v>
          </cell>
          <cell r="AC48">
            <v>11.965546090510859</v>
          </cell>
          <cell r="AD48">
            <v>-29.680760001131958</v>
          </cell>
        </row>
        <row r="49">
          <cell r="Y49" t="str">
            <v>Operación Comercial</v>
          </cell>
          <cell r="Z49">
            <v>297.30740401700001</v>
          </cell>
          <cell r="AA49">
            <v>206.054391686</v>
          </cell>
          <cell r="AB49">
            <v>281.24733361599999</v>
          </cell>
          <cell r="AC49">
            <v>-30.693151632975201</v>
          </cell>
          <cell r="AD49">
            <v>36.491792926493027</v>
          </cell>
        </row>
        <row r="50">
          <cell r="Y50" t="str">
            <v>Operación Comercial</v>
          </cell>
          <cell r="Z50">
            <v>297.30740401700001</v>
          </cell>
          <cell r="AA50">
            <v>206.054391686</v>
          </cell>
          <cell r="AB50">
            <v>281.24733361599999</v>
          </cell>
          <cell r="AC50">
            <v>-30.693151632975201</v>
          </cell>
          <cell r="AD50">
            <v>36.491792926493027</v>
          </cell>
        </row>
        <row r="51">
          <cell r="Y51" t="str">
            <v>SERVICIO DE LA DEUDA</v>
          </cell>
          <cell r="Z51">
            <v>31.026147289999997</v>
          </cell>
          <cell r="AA51">
            <v>18.399635302</v>
          </cell>
          <cell r="AB51">
            <v>13.870000000000001</v>
          </cell>
          <cell r="AC51">
            <v>-40.696358042719773</v>
          </cell>
          <cell r="AD51">
            <v>-24.618071106592186</v>
          </cell>
        </row>
        <row r="52">
          <cell r="Y52" t="str">
            <v>Externa</v>
          </cell>
          <cell r="Z52">
            <v>9.5051620000000003</v>
          </cell>
          <cell r="AA52">
            <v>3.1066911350000002</v>
          </cell>
          <cell r="AB52">
            <v>3.8170000000000002</v>
          </cell>
          <cell r="AC52">
            <v>-67.315747643227965</v>
          </cell>
          <cell r="AD52">
            <v>22.863839182391075</v>
          </cell>
        </row>
        <row r="53">
          <cell r="Y53" t="str">
            <v>Interna</v>
          </cell>
          <cell r="Z53">
            <v>21.520985289999999</v>
          </cell>
          <cell r="AA53">
            <v>15.292944167</v>
          </cell>
          <cell r="AB53">
            <v>10.053000000000001</v>
          </cell>
          <cell r="AC53">
            <v>-28.939386552594026</v>
          </cell>
          <cell r="AD53">
            <v>-34.263802376961884</v>
          </cell>
        </row>
        <row r="54">
          <cell r="Y54" t="str">
            <v>Interna</v>
          </cell>
          <cell r="Z54">
            <v>21.520985289999999</v>
          </cell>
          <cell r="AA54">
            <v>15.292944167</v>
          </cell>
          <cell r="AB54">
            <v>10.053000000000001</v>
          </cell>
          <cell r="AC54">
            <v>-28.939386552594026</v>
          </cell>
          <cell r="AD54">
            <v>-34.263802376961884</v>
          </cell>
        </row>
        <row r="55">
          <cell r="Y55" t="str">
            <v>INVERSION</v>
          </cell>
          <cell r="Z55">
            <v>2235.8472710000001</v>
          </cell>
          <cell r="AA55">
            <v>2660.3020459999998</v>
          </cell>
          <cell r="AB55">
            <v>2333.1673000000001</v>
          </cell>
          <cell r="AC55">
            <v>18.984068388989694</v>
          </cell>
          <cell r="AD55">
            <v>-12.296902394668896</v>
          </cell>
        </row>
        <row r="56">
          <cell r="Y56" t="str">
            <v>INVERSION</v>
          </cell>
          <cell r="Z56">
            <v>2235.8472710000001</v>
          </cell>
          <cell r="AA56">
            <v>2660.3020459999998</v>
          </cell>
          <cell r="AB56">
            <v>2333.1673000000001</v>
          </cell>
          <cell r="AC56">
            <v>18.984068388989694</v>
          </cell>
          <cell r="AD56">
            <v>-12.296902394668896</v>
          </cell>
        </row>
        <row r="57">
          <cell r="Y57" t="str">
            <v>TOTAL CON DEUDA</v>
          </cell>
          <cell r="Z57">
            <v>3926.2468421109998</v>
          </cell>
          <cell r="AA57">
            <v>4281.3150687069992</v>
          </cell>
          <cell r="AB57">
            <v>3757.738327604</v>
          </cell>
          <cell r="AC57">
            <v>9.0434514403860522</v>
          </cell>
          <cell r="AD57">
            <v>-12.229343851143494</v>
          </cell>
        </row>
        <row r="58">
          <cell r="Y58" t="str">
            <v>TOTAL SIN DEUDA</v>
          </cell>
          <cell r="Z58">
            <v>3895.2206948209996</v>
          </cell>
          <cell r="AA58">
            <v>4262.915433404999</v>
          </cell>
          <cell r="AB58">
            <v>3743.8683276040001</v>
          </cell>
          <cell r="AC58">
            <v>9.439638146122963</v>
          </cell>
          <cell r="AD58">
            <v>-12.175871511164615</v>
          </cell>
        </row>
        <row r="62">
          <cell r="Y62" t="str">
            <v>TOTAL SIN DEUDA</v>
          </cell>
          <cell r="Z62">
            <v>3895.2206948209996</v>
          </cell>
          <cell r="AA62">
            <v>4262.915433404999</v>
          </cell>
          <cell r="AB62">
            <v>3743.8683276040001</v>
          </cell>
          <cell r="AC62">
            <v>9.439638146122963</v>
          </cell>
          <cell r="AD62">
            <v>-12.175871511164615</v>
          </cell>
        </row>
        <row r="63">
          <cell r="Y63" t="str">
            <v>CUADRO No. 1</v>
          </cell>
        </row>
        <row r="64">
          <cell r="Y64" t="str">
            <v>APROPIACIONES 1998 - 2000</v>
          </cell>
        </row>
        <row r="65">
          <cell r="Y65" t="str">
            <v>TOTAL</v>
          </cell>
        </row>
        <row r="66">
          <cell r="Y66" t="str">
            <v>Miles de millones de pesos</v>
          </cell>
        </row>
        <row r="68">
          <cell r="Y68" t="str">
            <v>Miles de millones de pesos</v>
          </cell>
        </row>
        <row r="69">
          <cell r="Z69" t="str">
            <v>1998</v>
          </cell>
          <cell r="AA69" t="str">
            <v>1999</v>
          </cell>
          <cell r="AB69" t="str">
            <v>2000</v>
          </cell>
          <cell r="AC69" t="str">
            <v>VARIACION  %</v>
          </cell>
        </row>
        <row r="70">
          <cell r="Y70" t="str">
            <v>CONCEPTO</v>
          </cell>
          <cell r="AC70" t="str">
            <v>99/98</v>
          </cell>
          <cell r="AD70" t="str">
            <v>2000/99</v>
          </cell>
        </row>
        <row r="71">
          <cell r="Z71" t="str">
            <v>(1)</v>
          </cell>
          <cell r="AA71" t="str">
            <v>(2)</v>
          </cell>
          <cell r="AB71" t="str">
            <v>(3)</v>
          </cell>
          <cell r="AC71" t="str">
            <v>(4)=(2/1)</v>
          </cell>
          <cell r="AD71" t="str">
            <v>(5)=(3/2)</v>
          </cell>
        </row>
        <row r="72">
          <cell r="Z72" t="str">
            <v>(1)</v>
          </cell>
          <cell r="AA72" t="str">
            <v>(2)</v>
          </cell>
          <cell r="AB72" t="str">
            <v>(3)</v>
          </cell>
          <cell r="AC72" t="str">
            <v>(4)=(2/1)</v>
          </cell>
          <cell r="AD72" t="str">
            <v>(5)=(3/2)</v>
          </cell>
        </row>
        <row r="73">
          <cell r="Y73" t="str">
            <v>FUNCIONAMIENTO</v>
          </cell>
          <cell r="Z73">
            <v>19166.990465664006</v>
          </cell>
          <cell r="AA73">
            <v>24146.516261246001</v>
          </cell>
          <cell r="AB73">
            <v>24159.488382104002</v>
          </cell>
          <cell r="AC73">
            <v>25.979695688284398</v>
          </cell>
          <cell r="AD73">
            <v>5.3722535862532617E-2</v>
          </cell>
        </row>
        <row r="74">
          <cell r="Y74" t="str">
            <v>FUNCIONAMIENTO</v>
          </cell>
          <cell r="Z74">
            <v>19166.990465664006</v>
          </cell>
          <cell r="AA74">
            <v>24146.516261246001</v>
          </cell>
          <cell r="AB74">
            <v>24159.488382104002</v>
          </cell>
          <cell r="AC74">
            <v>25.979695688284398</v>
          </cell>
          <cell r="AD74">
            <v>5.3722535862532617E-2</v>
          </cell>
        </row>
        <row r="75">
          <cell r="Y75" t="str">
            <v>Gastos de Personal</v>
          </cell>
          <cell r="Z75">
            <v>4883.7289875920023</v>
          </cell>
          <cell r="AA75">
            <v>5547.3378181580001</v>
          </cell>
          <cell r="AB75">
            <v>5764.4000000000005</v>
          </cell>
          <cell r="AC75">
            <v>13.588158398060513</v>
          </cell>
          <cell r="AD75">
            <v>3.9129072170707602</v>
          </cell>
        </row>
        <row r="76">
          <cell r="Y76" t="str">
            <v>Gastos Generales</v>
          </cell>
          <cell r="Z76">
            <v>1594.6370406764497</v>
          </cell>
          <cell r="AA76">
            <v>1523.9414520800001</v>
          </cell>
          <cell r="AB76">
            <v>1249.462</v>
          </cell>
          <cell r="AC76">
            <v>-4.433334156496227</v>
          </cell>
          <cell r="AD76">
            <v>-18.011154674306418</v>
          </cell>
        </row>
        <row r="77">
          <cell r="Y77" t="str">
            <v>Transferencias</v>
          </cell>
          <cell r="Z77">
            <v>12391.217033378554</v>
          </cell>
          <cell r="AA77">
            <v>16866.234299322001</v>
          </cell>
          <cell r="AB77">
            <v>16861.091693988001</v>
          </cell>
          <cell r="AC77">
            <v>36.114428904674753</v>
          </cell>
          <cell r="AD77">
            <v>-3.0490536552119085E-2</v>
          </cell>
        </row>
        <row r="78">
          <cell r="Y78" t="str">
            <v>Operación Comercial</v>
          </cell>
          <cell r="Z78">
            <v>297.40740401700003</v>
          </cell>
          <cell r="AA78">
            <v>209.00269168599999</v>
          </cell>
          <cell r="AB78">
            <v>284.53468811599998</v>
          </cell>
          <cell r="AC78">
            <v>-29.72512154604825</v>
          </cell>
          <cell r="AD78">
            <v>36.139245777502829</v>
          </cell>
        </row>
        <row r="79">
          <cell r="Y79" t="str">
            <v>Operación Comercial</v>
          </cell>
          <cell r="Z79">
            <v>297.40740401700003</v>
          </cell>
          <cell r="AA79">
            <v>209.00269168599999</v>
          </cell>
          <cell r="AB79">
            <v>284.53468811599998</v>
          </cell>
          <cell r="AC79">
            <v>-29.72512154604825</v>
          </cell>
          <cell r="AD79">
            <v>36.139245777502829</v>
          </cell>
        </row>
        <row r="80">
          <cell r="Y80" t="str">
            <v>SERVICIO DE LA DEUDA</v>
          </cell>
          <cell r="Z80">
            <v>11320.595227289999</v>
          </cell>
          <cell r="AA80">
            <v>13663.999635302</v>
          </cell>
          <cell r="AB80">
            <v>14944.17</v>
          </cell>
          <cell r="AC80">
            <v>20.700363902799658</v>
          </cell>
          <cell r="AD80">
            <v>9.3689285631315613</v>
          </cell>
        </row>
        <row r="81">
          <cell r="Y81" t="str">
            <v>Externa</v>
          </cell>
          <cell r="Z81">
            <v>2585.6198140000001</v>
          </cell>
          <cell r="AA81">
            <v>3950.8066911349997</v>
          </cell>
          <cell r="AB81">
            <v>4195.1170000000002</v>
          </cell>
          <cell r="AC81">
            <v>52.799211614294947</v>
          </cell>
          <cell r="AD81">
            <v>6.1838082185391441</v>
          </cell>
        </row>
        <row r="82">
          <cell r="Y82" t="str">
            <v>Interna   2/</v>
          </cell>
          <cell r="Z82">
            <v>8734.9754132899998</v>
          </cell>
          <cell r="AA82">
            <v>9713.192944167</v>
          </cell>
          <cell r="AB82">
            <v>10749.053</v>
          </cell>
          <cell r="AC82">
            <v>11.198858435121316</v>
          </cell>
          <cell r="AD82">
            <v>10.664464937403073</v>
          </cell>
        </row>
        <row r="86">
          <cell r="Y86" t="str">
            <v>Interna   2/</v>
          </cell>
          <cell r="Z86">
            <v>8734.9754132899998</v>
          </cell>
          <cell r="AA86">
            <v>9713.192944167</v>
          </cell>
          <cell r="AB86">
            <v>10749.053</v>
          </cell>
          <cell r="AC86">
            <v>11.198858435121316</v>
          </cell>
          <cell r="AD86">
            <v>10.664464937403073</v>
          </cell>
        </row>
        <row r="87">
          <cell r="Y87" t="str">
            <v xml:space="preserve">INVERSION </v>
          </cell>
          <cell r="Z87">
            <v>7309.6402225019992</v>
          </cell>
          <cell r="AA87">
            <v>7807.5020459999996</v>
          </cell>
          <cell r="AB87">
            <v>5499.4673000000003</v>
          </cell>
          <cell r="AC87">
            <v>6.8110304795218513</v>
          </cell>
          <cell r="AD87">
            <v>-29.561756531110607</v>
          </cell>
        </row>
        <row r="88">
          <cell r="Y88" t="str">
            <v>INVERSION</v>
          </cell>
          <cell r="Z88">
            <v>7309.6402225019992</v>
          </cell>
          <cell r="AA88">
            <v>7807.5020459999996</v>
          </cell>
          <cell r="AB88">
            <v>5499.4673000000003</v>
          </cell>
          <cell r="AC88">
            <v>6.8110304795218513</v>
          </cell>
          <cell r="AD88">
            <v>-29.561756531110607</v>
          </cell>
        </row>
        <row r="89">
          <cell r="Y89" t="str">
            <v>TOTAL CON DEUDA</v>
          </cell>
          <cell r="Z89">
            <v>37797.225915456002</v>
          </cell>
          <cell r="AA89">
            <v>45618.017942548002</v>
          </cell>
          <cell r="AB89">
            <v>44603.125682104001</v>
          </cell>
          <cell r="AC89">
            <v>20.691444511259572</v>
          </cell>
          <cell r="AD89">
            <v>-2.2247618511662903</v>
          </cell>
        </row>
        <row r="90">
          <cell r="Y90" t="str">
            <v>TOTAL SIN DEUDA</v>
          </cell>
          <cell r="Z90">
            <v>26476.630688166002</v>
          </cell>
          <cell r="AA90">
            <v>31954.018307246002</v>
          </cell>
          <cell r="AB90">
            <v>29658.955682104002</v>
          </cell>
          <cell r="AC90">
            <v>20.687630853000382</v>
          </cell>
          <cell r="AD90">
            <v>-7.182391281980216</v>
          </cell>
        </row>
        <row r="91">
          <cell r="Y91" t="str">
            <v>TOTAL SIN DEUDA</v>
          </cell>
          <cell r="Z91">
            <v>26476.630688166002</v>
          </cell>
          <cell r="AA91">
            <v>31954.018307246002</v>
          </cell>
          <cell r="AB91">
            <v>29658.955682104002</v>
          </cell>
          <cell r="AC91">
            <v>20.687630853000382</v>
          </cell>
          <cell r="AD91">
            <v>-7.182391281980216</v>
          </cell>
        </row>
        <row r="92">
          <cell r="Y92" t="str">
            <v xml:space="preserve">  1/  Incluye adición por $1.3 mil milllones, traslados por $1.1 mil millones y reducción participación municipios por $223.8 millones</v>
          </cell>
        </row>
        <row r="93">
          <cell r="Y93" t="str">
            <v xml:space="preserve">   2/ Icluye el valor del déficit fiscal por $1.046.6 mil millones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carbocol"/>
      <sheetName val="CODE LIST"/>
      <sheetName val="RESUOPE"/>
    </sheetNames>
    <sheetDataSet>
      <sheetData sheetId="0" refreshError="1">
        <row r="3">
          <cell r="B3" t="str">
            <v>Cuadro No. 1a</v>
          </cell>
        </row>
        <row r="4">
          <cell r="B4" t="str">
            <v>COMPOSICION INGRESOS CORRIENTES 1999</v>
          </cell>
        </row>
        <row r="5">
          <cell r="B5" t="str">
            <v>RECURSOS NACION</v>
          </cell>
        </row>
        <row r="6">
          <cell r="B6" t="str">
            <v>Miles de millones de pesos</v>
          </cell>
        </row>
        <row r="9">
          <cell r="C9" t="str">
            <v>CONCEPTO</v>
          </cell>
          <cell r="E9" t="str">
            <v>VALOR</v>
          </cell>
        </row>
        <row r="12">
          <cell r="B12" t="str">
            <v xml:space="preserve">  TOTAL INGRESOS CORRIENTES</v>
          </cell>
          <cell r="E12">
            <v>17813.984</v>
          </cell>
        </row>
        <row r="14">
          <cell r="B14" t="str">
            <v>1.1.  INGRESOS TRIBUTARIOS</v>
          </cell>
          <cell r="E14">
            <v>17369.627000000462</v>
          </cell>
        </row>
        <row r="16">
          <cell r="B16" t="str">
            <v xml:space="preserve">        1.1.1. IMPUESTOS DIRECTOS</v>
          </cell>
          <cell r="E16">
            <v>6285.366</v>
          </cell>
        </row>
        <row r="17">
          <cell r="D17" t="str">
            <v>IMPUESTO SOBRE LA RENTA Y COMPLEMENTARIOS</v>
          </cell>
          <cell r="E17">
            <v>6285.366</v>
          </cell>
        </row>
        <row r="19">
          <cell r="B19" t="str">
            <v xml:space="preserve">        1.1.2. IMPUESTOS INDIRECTOS</v>
          </cell>
          <cell r="E19">
            <v>11084.261000000462</v>
          </cell>
        </row>
        <row r="20">
          <cell r="D20" t="str">
            <v>IMPUESTOS SOBRE ADUANAS Y RECARGOS</v>
          </cell>
          <cell r="E20">
            <v>1646.4300000004641</v>
          </cell>
        </row>
        <row r="21">
          <cell r="D21" t="str">
            <v>IMPUESTO A LAS VENTAS</v>
          </cell>
          <cell r="E21">
            <v>8117.9189999999999</v>
          </cell>
        </row>
        <row r="22">
          <cell r="D22" t="str">
            <v>INTERNAS</v>
          </cell>
          <cell r="E22">
            <v>5452.433</v>
          </cell>
        </row>
        <row r="23">
          <cell r="D23" t="str">
            <v>EXTERNAS</v>
          </cell>
          <cell r="E23">
            <v>2665.4859999999999</v>
          </cell>
        </row>
        <row r="24">
          <cell r="D24" t="str">
            <v>IMPUESTO A LA GASOLINA Y ACPM</v>
          </cell>
          <cell r="E24">
            <v>917.32399999999996</v>
          </cell>
        </row>
        <row r="25">
          <cell r="D25" t="str">
            <v>IMPUESTO DE TIMBRE NACIONAL</v>
          </cell>
          <cell r="E25">
            <v>371.608</v>
          </cell>
        </row>
        <row r="26">
          <cell r="D26" t="str">
            <v>IMPUESTO DE TIMBRE NACIONAL SOBRE SALIDAS AL EXT.</v>
          </cell>
          <cell r="E26">
            <v>27.666</v>
          </cell>
        </row>
        <row r="27">
          <cell r="D27" t="str">
            <v>IMPUESTO AL ORO Y AL PLATINO</v>
          </cell>
          <cell r="E27">
            <v>3.3140000000000001</v>
          </cell>
        </row>
        <row r="29">
          <cell r="B29" t="str">
            <v>1.2</v>
          </cell>
          <cell r="C29" t="str">
            <v>INGRESOS NO TRIBUTARIOS</v>
          </cell>
          <cell r="E29">
            <v>444.35699999953806</v>
          </cell>
        </row>
        <row r="31">
          <cell r="C31" t="str">
            <v>1.2.1.</v>
          </cell>
          <cell r="D31" t="str">
            <v>TASAS Y MULTAS</v>
          </cell>
          <cell r="E31">
            <v>444.35699999953806</v>
          </cell>
        </row>
        <row r="32">
          <cell r="D32" t="str">
            <v>OTRAS TASAS, MULTAS Y CONTRIBUCIONES NO ESPECIFICADAS</v>
          </cell>
          <cell r="E32">
            <v>60.326000000000001</v>
          </cell>
        </row>
        <row r="33">
          <cell r="D33" t="str">
            <v>CONTRIBUCION ESPECIAL POR EXPLOTACION O EXPORTACION</v>
          </cell>
        </row>
        <row r="34">
          <cell r="D34" t="str">
            <v>DE PETROLEO CRUDO, GAS LIBRE, CARBON Y FERRONIQUEL</v>
          </cell>
          <cell r="E34">
            <v>34.844999999538061</v>
          </cell>
        </row>
        <row r="35">
          <cell r="D35" t="str">
            <v>FONDO DE RECURSOS DEL SUPERAVIT DE LA NACION</v>
          </cell>
          <cell r="E35">
            <v>151.52000000000001</v>
          </cell>
        </row>
        <row r="36">
          <cell r="D36" t="str">
            <v>CONCESION SOCIEDADES PORTUARIAS</v>
          </cell>
          <cell r="E36">
            <v>17.763999999999999</v>
          </cell>
        </row>
        <row r="37">
          <cell r="D37" t="str">
            <v xml:space="preserve"> CONCESION LARGA DISTANCIA</v>
          </cell>
          <cell r="E37">
            <v>179.90199999999999</v>
          </cell>
        </row>
        <row r="50">
          <cell r="B50" t="str">
            <v>Cuadro No. 1c</v>
          </cell>
        </row>
        <row r="51">
          <cell r="B51" t="str">
            <v>COMPOSICION DE LAS RENTAS PARAFISCALES Y LOS FINDOS ESPECIALES 1999</v>
          </cell>
        </row>
        <row r="52">
          <cell r="B52" t="str">
            <v>(Miles de millones de pesos)</v>
          </cell>
        </row>
        <row r="55">
          <cell r="C55" t="str">
            <v>CONCEPTO</v>
          </cell>
          <cell r="E55" t="str">
            <v>VALOR</v>
          </cell>
        </row>
        <row r="57">
          <cell r="B57">
            <v>3</v>
          </cell>
          <cell r="C57" t="str">
            <v>RENTAS PARAFISCALES</v>
          </cell>
          <cell r="E57">
            <v>495.72143714800001</v>
          </cell>
        </row>
        <row r="58">
          <cell r="D58" t="str">
            <v>FONDO DE PRESTACIONES SOCIALES DEL MAGISTERIO</v>
          </cell>
          <cell r="E58">
            <v>495.72143714800001</v>
          </cell>
        </row>
        <row r="60">
          <cell r="B60">
            <v>4</v>
          </cell>
          <cell r="C60" t="str">
            <v>FONDOS ESPECIALES</v>
          </cell>
          <cell r="E60">
            <v>2306.8786946720002</v>
          </cell>
        </row>
        <row r="61">
          <cell r="D61" t="str">
            <v>CONTRIB. ENTIDADES FISCALIZADAS POR LA CONTRALORIA</v>
          </cell>
          <cell r="E61">
            <v>121.624162707</v>
          </cell>
        </row>
        <row r="62">
          <cell r="D62" t="str">
            <v>CONTRIB. SUPERINTENDENCIA DEL SUBSIDIO FAMILIAR</v>
          </cell>
          <cell r="E62">
            <v>4.0627209999999998</v>
          </cell>
        </row>
        <row r="63">
          <cell r="D63" t="str">
            <v>CONTRIBUCIONES SUPERBANCARIA</v>
          </cell>
          <cell r="E63">
            <v>53.962781024000002</v>
          </cell>
        </row>
        <row r="64">
          <cell r="D64" t="str">
            <v>SUPERINTENDENCIA INDUSTRIA Y COMERCIO</v>
          </cell>
          <cell r="E64">
            <v>11.383514219</v>
          </cell>
        </row>
        <row r="65">
          <cell r="D65" t="str">
            <v>SUPERINTENDENCIA NACIONAL DE VALORES</v>
          </cell>
          <cell r="E65">
            <v>1.8920870000000001</v>
          </cell>
        </row>
        <row r="66">
          <cell r="D66" t="str">
            <v>CONTRIB. ENTIDADES CONTROLADAS POR SUPERPUERTOS</v>
          </cell>
          <cell r="E66">
            <v>19.847386159999999</v>
          </cell>
        </row>
        <row r="67">
          <cell r="D67" t="str">
            <v>CONTRIBUCION PARA LA DESCENTRALIZACIÓN</v>
          </cell>
          <cell r="E67">
            <v>206.59715109500002</v>
          </cell>
        </row>
        <row r="68">
          <cell r="D68" t="str">
            <v>FINANCIACION SECTOR JUSTICIA</v>
          </cell>
          <cell r="E68">
            <v>101.174956967</v>
          </cell>
        </row>
        <row r="69">
          <cell r="D69" t="str">
            <v>FONDO DE DEFENSA NACIONAL</v>
          </cell>
          <cell r="E69">
            <v>20.97</v>
          </cell>
        </row>
        <row r="70">
          <cell r="D70" t="str">
            <v>FONDO DE ESTUPEFACIENTES-MIN SALUD</v>
          </cell>
          <cell r="E70">
            <v>3.1355578780000002</v>
          </cell>
        </row>
        <row r="71">
          <cell r="D71" t="str">
            <v xml:space="preserve">FONDOS INTERNOS DEL MINISTERIO DE DEFENSA </v>
          </cell>
          <cell r="E71">
            <v>95.972661884999994</v>
          </cell>
        </row>
        <row r="72">
          <cell r="D72" t="str">
            <v xml:space="preserve">FONDOS INTERNOS DE LA POLICIA </v>
          </cell>
          <cell r="E72">
            <v>39.214421839000003</v>
          </cell>
        </row>
        <row r="73">
          <cell r="D73" t="str">
            <v>FONDO ROTATORIO MINISTERIO DE MINAS Y ENERGIA</v>
          </cell>
          <cell r="E73">
            <v>0.91249999999999998</v>
          </cell>
        </row>
        <row r="74">
          <cell r="D74" t="str">
            <v>FONDO NACIONAL DE REGALIAS</v>
          </cell>
          <cell r="E74">
            <v>523.853985201</v>
          </cell>
        </row>
        <row r="75">
          <cell r="D75" t="str">
            <v>ESCUELAS INDUSTRIALES E INSTITUTOS TECNICOS</v>
          </cell>
          <cell r="E75">
            <v>44.205705342000002</v>
          </cell>
        </row>
        <row r="76">
          <cell r="D76" t="str">
            <v>FONDO DE SOLIDARIDAD Y GARANTIA DEL SECTOR SALUD</v>
          </cell>
          <cell r="E76">
            <v>565.16685100000007</v>
          </cell>
        </row>
        <row r="77">
          <cell r="D77" t="str">
            <v>FONDO DE SOLIDARIDAD PENSIONAL</v>
          </cell>
          <cell r="E77">
            <v>150.3399</v>
          </cell>
        </row>
        <row r="78">
          <cell r="D78" t="str">
            <v>COMISION DE REGULACION DE TELECOMUNICACIONES</v>
          </cell>
          <cell r="E78">
            <v>4.8886301080000001</v>
          </cell>
        </row>
        <row r="79">
          <cell r="D79" t="str">
            <v>COMISION DE REGULACION DE ENERGIA Y GAS</v>
          </cell>
          <cell r="E79">
            <v>4.2288485199999997</v>
          </cell>
        </row>
        <row r="80">
          <cell r="D80" t="str">
            <v>COMISION DE REGULACION DE AGUA POTABLE</v>
          </cell>
          <cell r="E80">
            <v>3.189125642</v>
          </cell>
        </row>
        <row r="81">
          <cell r="D81" t="str">
            <v>FONDO DE RIESGOS PROFESIONALES ( ART. 87 DTO 1295 DE 1994 )</v>
          </cell>
          <cell r="E81">
            <v>7.032</v>
          </cell>
        </row>
        <row r="82">
          <cell r="D82" t="str">
            <v>INSTITUTO DE ESTUDIOS DEL MINISTERIO PUBLICO</v>
          </cell>
          <cell r="E82">
            <v>0.86231804400000001</v>
          </cell>
        </row>
        <row r="83">
          <cell r="D83" t="str">
            <v>FONDO BIENESTAR DE LA CONTRALORIA</v>
          </cell>
          <cell r="E83">
            <v>2.4324832540000001</v>
          </cell>
        </row>
        <row r="84">
          <cell r="D84" t="str">
            <v>FONDO SALUD FUERZAS MILITARES</v>
          </cell>
          <cell r="E84">
            <v>124.08699589999999</v>
          </cell>
        </row>
        <row r="85">
          <cell r="D85" t="str">
            <v>FONDO SALUD POLICIA</v>
          </cell>
          <cell r="E85">
            <v>139.621849887</v>
          </cell>
        </row>
        <row r="86">
          <cell r="D86" t="str">
            <v>FONDO DE COMPENSACIÓN AMBIENTAL</v>
          </cell>
          <cell r="E86">
            <v>18.425099999999997</v>
          </cell>
        </row>
        <row r="87">
          <cell r="D87" t="str">
            <v>PENSIONES EPSA-CVC</v>
          </cell>
          <cell r="E87">
            <v>10.965</v>
          </cell>
        </row>
        <row r="88">
          <cell r="D88" t="str">
            <v>FONDO DE SEGURIDAD Y CONVIVENCIA CIUDADANA</v>
          </cell>
          <cell r="E88">
            <v>26.83</v>
          </cell>
        </row>
      </sheetData>
      <sheetData sheetId="1" refreshError="1">
        <row r="3">
          <cell r="B3" t="str">
            <v>Cuadro No. 1a</v>
          </cell>
          <cell r="L3" t="str">
            <v>Cuadro No. 1b</v>
          </cell>
        </row>
        <row r="4">
          <cell r="L4" t="str">
            <v>DETALLE DE OTROS RECURSOS DE CAPITAL 1999</v>
          </cell>
        </row>
        <row r="5">
          <cell r="L5" t="str">
            <v>Miles de millones de pesos</v>
          </cell>
        </row>
        <row r="8">
          <cell r="M8" t="str">
            <v>INGRESOS</v>
          </cell>
          <cell r="N8" t="str">
            <v>INGRESOS</v>
          </cell>
          <cell r="O8" t="str">
            <v>TOTAL</v>
          </cell>
        </row>
        <row r="9">
          <cell r="M9" t="str">
            <v>NACION</v>
          </cell>
          <cell r="N9" t="str">
            <v>PROPIOS</v>
          </cell>
        </row>
        <row r="10">
          <cell r="M10" t="str">
            <v>(1)</v>
          </cell>
          <cell r="N10" t="str">
            <v>(2)</v>
          </cell>
          <cell r="O10" t="str">
            <v>(3)=(1+2)</v>
          </cell>
        </row>
        <row r="12">
          <cell r="L12" t="str">
            <v>RECUPERACION DE CARTERA</v>
          </cell>
          <cell r="M12">
            <v>214.023</v>
          </cell>
          <cell r="N12">
            <v>4.1718000000000002</v>
          </cell>
          <cell r="O12">
            <v>218.19479999999999</v>
          </cell>
        </row>
        <row r="13">
          <cell r="L13" t="str">
            <v>RENDIMIENTOS FINANCIEROS</v>
          </cell>
          <cell r="M13">
            <v>179.5</v>
          </cell>
          <cell r="N13">
            <v>304.98999335500002</v>
          </cell>
          <cell r="O13">
            <v>484.48999335500002</v>
          </cell>
        </row>
        <row r="14">
          <cell r="L14" t="str">
            <v>DONACIONES</v>
          </cell>
          <cell r="M14">
            <v>2.27</v>
          </cell>
          <cell r="N14">
            <v>19.017399999999999</v>
          </cell>
          <cell r="O14">
            <v>21.287399999999998</v>
          </cell>
        </row>
        <row r="15">
          <cell r="L15" t="str">
            <v>DIFERENCIAL CAMBIARIO</v>
          </cell>
          <cell r="N15">
            <v>0.79829651400000001</v>
          </cell>
          <cell r="O15">
            <v>0.79829651400000001</v>
          </cell>
        </row>
        <row r="16">
          <cell r="L16" t="str">
            <v>ENAJENACION DE ACTIVOS</v>
          </cell>
          <cell r="M16">
            <v>2162.6</v>
          </cell>
          <cell r="N16">
            <v>10.184663788</v>
          </cell>
          <cell r="O16">
            <v>2172.7846637879998</v>
          </cell>
        </row>
        <row r="17">
          <cell r="L17" t="str">
            <v>REINTEGROS Y OTROS RECURSOS NO APROPIADOS</v>
          </cell>
          <cell r="M17">
            <v>190</v>
          </cell>
          <cell r="O17">
            <v>190</v>
          </cell>
        </row>
        <row r="18">
          <cell r="L18" t="str">
            <v xml:space="preserve">SUPERAVIT </v>
          </cell>
          <cell r="M18">
            <v>335.01</v>
          </cell>
          <cell r="N18">
            <v>0.52547999999999995</v>
          </cell>
          <cell r="O18">
            <v>335.53548000000001</v>
          </cell>
        </row>
        <row r="19">
          <cell r="L19" t="str">
            <v xml:space="preserve">EXCEDENTES FINANCIEROS ENTIDADES DESCENTRALIZADAS </v>
          </cell>
          <cell r="M19">
            <v>1063.3</v>
          </cell>
          <cell r="O19">
            <v>1063.3</v>
          </cell>
        </row>
        <row r="20">
          <cell r="L20" t="str">
            <v>OTROS RECURSOS DEL BALANCE</v>
          </cell>
          <cell r="N20">
            <v>158.78009</v>
          </cell>
          <cell r="O20">
            <v>158.78009</v>
          </cell>
        </row>
        <row r="22">
          <cell r="L22" t="str">
            <v>TOTAL</v>
          </cell>
          <cell r="M22">
            <v>4146.7030000000004</v>
          </cell>
          <cell r="N22">
            <v>498.46772365700008</v>
          </cell>
          <cell r="O22">
            <v>4645.1707236570001</v>
          </cell>
        </row>
      </sheetData>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Supuestos"/>
      <sheetName val="Basico"/>
      <sheetName val="Solicitudes Filtradas"/>
      <sheetName val="TECHOS"/>
      <sheetName val="Recorte"/>
      <sheetName val="anual1"/>
      <sheetName val="apacdo"/>
    </sheetNames>
    <sheetDataSet>
      <sheetData sheetId="0">
        <row r="3">
          <cell r="F3" t="str">
            <v>ACTUALIZACIÓN CATASTRAL Y CARTOGRÁFICA</v>
          </cell>
        </row>
        <row r="4">
          <cell r="A4" t="str">
            <v>AGROPECUARIO</v>
          </cell>
          <cell r="B4" t="str">
            <v>ACCION SOCIAL</v>
          </cell>
        </row>
        <row r="5">
          <cell r="A5" t="str">
            <v>ACCIÓN SOCIAL</v>
          </cell>
          <cell r="B5" t="str">
            <v>AEROCIVIL</v>
          </cell>
        </row>
        <row r="6">
          <cell r="A6" t="str">
            <v>AMBIENTE, VIV. Y DLLO TERR</v>
          </cell>
          <cell r="B6" t="str">
            <v>AGENCIA LOGÍSTICA</v>
          </cell>
        </row>
        <row r="7">
          <cell r="A7" t="str">
            <v>AUDITORÍA</v>
          </cell>
          <cell r="B7" t="str">
            <v>ANH</v>
          </cell>
        </row>
        <row r="8">
          <cell r="A8" t="str">
            <v>AUDIENCIA</v>
          </cell>
          <cell r="B8" t="str">
            <v>ANTROPOLOGIA E HISTORIA</v>
          </cell>
        </row>
        <row r="9">
          <cell r="A9" t="str">
            <v>COMERCIO, IND. Y TURISMO</v>
          </cell>
          <cell r="B9" t="str">
            <v>ARCHIVO GENERAL</v>
          </cell>
        </row>
        <row r="10">
          <cell r="A10" t="str">
            <v>COMUNICACIONES</v>
          </cell>
          <cell r="B10" t="str">
            <v>ARMADA</v>
          </cell>
        </row>
        <row r="11">
          <cell r="A11" t="str">
            <v>CONGRESO</v>
          </cell>
          <cell r="B11" t="str">
            <v>ARTESANIAS DE COLOMBIA S.A.</v>
          </cell>
        </row>
        <row r="12">
          <cell r="A12" t="str">
            <v>CONTRALORÍA</v>
          </cell>
          <cell r="B12" t="str">
            <v xml:space="preserve">AUDITORIA </v>
          </cell>
        </row>
        <row r="13">
          <cell r="A13" t="str">
            <v>DANE</v>
          </cell>
          <cell r="B13" t="str">
            <v>BIBLIOTECA DE MEDELLIN</v>
          </cell>
        </row>
        <row r="14">
          <cell r="A14" t="str">
            <v>DEFENSA</v>
          </cell>
          <cell r="B14" t="str">
            <v>C.D.A.</v>
          </cell>
        </row>
        <row r="15">
          <cell r="A15" t="str">
            <v>DEFENSORÍA</v>
          </cell>
          <cell r="B15" t="str">
            <v>C.S.B.</v>
          </cell>
        </row>
        <row r="16">
          <cell r="A16" t="str">
            <v>TRANSPORTE</v>
          </cell>
          <cell r="B16" t="str">
            <v>CAMARA</v>
          </cell>
        </row>
        <row r="17">
          <cell r="B17" t="str">
            <v>CORPOURABA</v>
          </cell>
        </row>
        <row r="18">
          <cell r="B18" t="str">
            <v>CREG</v>
          </cell>
        </row>
        <row r="19">
          <cell r="B19" t="str">
            <v xml:space="preserve">DANSOCIAL </v>
          </cell>
        </row>
        <row r="20">
          <cell r="B20" t="str">
            <v>DEFENSA CIVIL</v>
          </cell>
        </row>
        <row r="21">
          <cell r="B21" t="str">
            <v>DEFENSORIA</v>
          </cell>
        </row>
        <row r="22">
          <cell r="B22" t="str">
            <v>DIR. GRAL. COMERCIO EXTERIOR</v>
          </cell>
        </row>
        <row r="23">
          <cell r="B23" t="str">
            <v>DNP</v>
          </cell>
        </row>
        <row r="24">
          <cell r="B24" t="str">
            <v>EJERCITO</v>
          </cell>
        </row>
        <row r="25">
          <cell r="B25" t="str">
            <v>ESAP</v>
          </cell>
        </row>
        <row r="26">
          <cell r="B26" t="str">
            <v>FONDO CONGRESO-PENSIONES</v>
          </cell>
        </row>
        <row r="27">
          <cell r="B27" t="str">
            <v>FONDO NAL. REGALIAS</v>
          </cell>
        </row>
        <row r="28">
          <cell r="B28" t="str">
            <v>FONFAC</v>
          </cell>
        </row>
        <row r="29">
          <cell r="B29" t="str">
            <v>FONREGISTRADURIA</v>
          </cell>
        </row>
        <row r="30">
          <cell r="B30" t="str">
            <v>FONRELACIONES</v>
          </cell>
        </row>
        <row r="31">
          <cell r="B31" t="str">
            <v>FONVIVIENDA</v>
          </cell>
        </row>
        <row r="32">
          <cell r="B32" t="str">
            <v>FUERZA AEREA</v>
          </cell>
        </row>
        <row r="33">
          <cell r="B33" t="str">
            <v>FUNPUBLICA</v>
          </cell>
        </row>
        <row r="34">
          <cell r="B34" t="str">
            <v>HOSPITAL MILITAR</v>
          </cell>
        </row>
        <row r="35">
          <cell r="B35" t="str">
            <v>ICA</v>
          </cell>
        </row>
        <row r="36">
          <cell r="B36" t="str">
            <v>ICBF</v>
          </cell>
        </row>
        <row r="37">
          <cell r="B37" t="str">
            <v>ICETEX</v>
          </cell>
        </row>
        <row r="38">
          <cell r="B38" t="str">
            <v>ICFES</v>
          </cell>
        </row>
        <row r="39">
          <cell r="B39" t="str">
            <v>IDEAM</v>
          </cell>
        </row>
        <row r="40">
          <cell r="B40" t="str">
            <v>IGAC</v>
          </cell>
        </row>
        <row r="41">
          <cell r="B41" t="str">
            <v>INCI</v>
          </cell>
        </row>
        <row r="42">
          <cell r="B42" t="str">
            <v>INCO</v>
          </cell>
        </row>
        <row r="43">
          <cell r="B43" t="str">
            <v>INCODER</v>
          </cell>
        </row>
        <row r="44">
          <cell r="B44" t="str">
            <v>INGEOMINAS</v>
          </cell>
        </row>
        <row r="45">
          <cell r="B45" t="str">
            <v>INPEC</v>
          </cell>
        </row>
        <row r="46">
          <cell r="B46" t="str">
            <v>INS</v>
          </cell>
        </row>
        <row r="47">
          <cell r="B47" t="str">
            <v>INSOR</v>
          </cell>
        </row>
        <row r="48">
          <cell r="B48" t="str">
            <v>INST. CANCEROLOGIA</v>
          </cell>
        </row>
        <row r="49">
          <cell r="B49" t="str">
            <v>INST. DEL CESAR</v>
          </cell>
        </row>
        <row r="50">
          <cell r="B50" t="str">
            <v>INSTITUTO ESTUDIOS MINPUBLICO</v>
          </cell>
        </row>
        <row r="51">
          <cell r="B51" t="str">
            <v>INVIAS</v>
          </cell>
        </row>
        <row r="52">
          <cell r="B52" t="str">
            <v>INVIMA</v>
          </cell>
        </row>
        <row r="53">
          <cell r="B53" t="str">
            <v>IPSE</v>
          </cell>
        </row>
        <row r="54">
          <cell r="B54" t="str">
            <v>ITSA</v>
          </cell>
        </row>
        <row r="55">
          <cell r="B55" t="str">
            <v>MEDICINA LEGAL</v>
          </cell>
        </row>
        <row r="56">
          <cell r="B56" t="str">
            <v>MINAGRICULTURA</v>
          </cell>
        </row>
        <row r="57">
          <cell r="B57" t="str">
            <v>MINAMBIENTE</v>
          </cell>
        </row>
        <row r="58">
          <cell r="B58" t="str">
            <v>MINCOMERCIO</v>
          </cell>
        </row>
        <row r="59">
          <cell r="B59" t="str">
            <v xml:space="preserve">MINCULTURA </v>
          </cell>
        </row>
        <row r="60">
          <cell r="B60" t="str">
            <v>MINDEFENSA</v>
          </cell>
        </row>
        <row r="61">
          <cell r="B61" t="str">
            <v>MINEDUCACION</v>
          </cell>
        </row>
        <row r="62">
          <cell r="B62" t="str">
            <v>MINHACIENDA</v>
          </cell>
        </row>
        <row r="63">
          <cell r="B63" t="str">
            <v>MININTERIOR</v>
          </cell>
        </row>
        <row r="64">
          <cell r="B64" t="str">
            <v xml:space="preserve">MINMINAS </v>
          </cell>
        </row>
        <row r="65">
          <cell r="B65" t="str">
            <v>MINPROTECCIÓN</v>
          </cell>
        </row>
        <row r="66">
          <cell r="B66" t="str">
            <v xml:space="preserve">MINPUBLICO </v>
          </cell>
        </row>
        <row r="67">
          <cell r="B67" t="str">
            <v>MINTRANSPORTE</v>
          </cell>
        </row>
        <row r="68">
          <cell r="B68" t="str">
            <v>NASA KI WE</v>
          </cell>
        </row>
        <row r="69">
          <cell r="B69" t="str">
            <v>OTRAS ENTIDADES DEL SECTOR</v>
          </cell>
        </row>
        <row r="70">
          <cell r="B70" t="str">
            <v>PARQUES NALES NATURALES</v>
          </cell>
        </row>
        <row r="71">
          <cell r="B71" t="str">
            <v>PASCUAL BRAVO</v>
          </cell>
        </row>
        <row r="72">
          <cell r="B72" t="str">
            <v>POLICIA NACIONAL (SALUD)</v>
          </cell>
        </row>
        <row r="73">
          <cell r="B73" t="str">
            <v xml:space="preserve">POLICIA NACIONAL  </v>
          </cell>
        </row>
        <row r="74">
          <cell r="B74" t="str">
            <v>PRESIDENCIA</v>
          </cell>
        </row>
        <row r="75">
          <cell r="B75" t="str">
            <v xml:space="preserve">REGISTRADURIA </v>
          </cell>
        </row>
        <row r="76">
          <cell r="B76" t="str">
            <v>SALUD - FFMM</v>
          </cell>
        </row>
        <row r="77">
          <cell r="B77" t="str">
            <v>SANATORIO AGUA DE DIOS</v>
          </cell>
        </row>
        <row r="78">
          <cell r="B78" t="str">
            <v>SENA</v>
          </cell>
        </row>
        <row r="79">
          <cell r="B79" t="str">
            <v xml:space="preserve">SENADO </v>
          </cell>
        </row>
        <row r="80">
          <cell r="B80" t="str">
            <v>SUPERBANCARIA</v>
          </cell>
        </row>
        <row r="81">
          <cell r="B81" t="str">
            <v>SUPERINDUSTRIA Y COMERCIO</v>
          </cell>
        </row>
        <row r="82">
          <cell r="B82" t="str">
            <v>SUPERFINANCIERA</v>
          </cell>
        </row>
        <row r="83">
          <cell r="B83" t="str">
            <v>SUPERNOTARIADO</v>
          </cell>
        </row>
        <row r="84">
          <cell r="B84" t="str">
            <v>SUPERSALUD</v>
          </cell>
        </row>
        <row r="85">
          <cell r="B85" t="str">
            <v>SUPERSERVIPUBLICOS</v>
          </cell>
        </row>
        <row r="86">
          <cell r="B86" t="str">
            <v>SUPERSOCIEDADES</v>
          </cell>
        </row>
        <row r="87">
          <cell r="B87" t="str">
            <v>SUPERSOLIDARIA</v>
          </cell>
        </row>
        <row r="88">
          <cell r="B88" t="str">
            <v>SUPERSUBSIDIO</v>
          </cell>
        </row>
        <row r="89">
          <cell r="B89" t="str">
            <v>TECNICO CENTRAL</v>
          </cell>
        </row>
        <row r="90">
          <cell r="B90" t="str">
            <v>UAE - DIAN</v>
          </cell>
        </row>
        <row r="91">
          <cell r="B91" t="str">
            <v>UAE AGUA POTABLE SANEAMIENTO</v>
          </cell>
        </row>
        <row r="92">
          <cell r="B92" t="str">
            <v>UNAD</v>
          </cell>
        </row>
        <row r="93">
          <cell r="B93" t="str">
            <v>UPME</v>
          </cell>
        </row>
      </sheetData>
      <sheetData sheetId="1" refreshError="1"/>
      <sheetData sheetId="2" refreshError="1"/>
      <sheetData sheetId="3" refreshError="1"/>
      <sheetData sheetId="4">
        <row r="3">
          <cell r="F3" t="str">
            <v>ACTUALIZACIÓN CATASTRAL Y CARTOGRÁFICA</v>
          </cell>
        </row>
      </sheetData>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forerof@meta.gov.co" TargetMode="External"/><Relationship Id="rId13" Type="http://schemas.openxmlformats.org/officeDocument/2006/relationships/hyperlink" Target="mailto:cforerof@meta.gov.co" TargetMode="External"/><Relationship Id="rId3" Type="http://schemas.openxmlformats.org/officeDocument/2006/relationships/hyperlink" Target="mailto:ecanont@meta.gov.co" TargetMode="External"/><Relationship Id="rId7" Type="http://schemas.openxmlformats.org/officeDocument/2006/relationships/hyperlink" Target="mailto:ecanont@meta.gov.co" TargetMode="External"/><Relationship Id="rId12" Type="http://schemas.openxmlformats.org/officeDocument/2006/relationships/hyperlink" Target="mailto:cforerof@meta.gov.co" TargetMode="External"/><Relationship Id="rId2" Type="http://schemas.openxmlformats.org/officeDocument/2006/relationships/hyperlink" Target="mailto:ecanont@meta.gov.co" TargetMode="External"/><Relationship Id="rId16" Type="http://schemas.openxmlformats.org/officeDocument/2006/relationships/printerSettings" Target="../printerSettings/printerSettings1.bin"/><Relationship Id="rId1" Type="http://schemas.openxmlformats.org/officeDocument/2006/relationships/hyperlink" Target="mailto:ecanont@meta.gov.co" TargetMode="External"/><Relationship Id="rId6" Type="http://schemas.openxmlformats.org/officeDocument/2006/relationships/hyperlink" Target="mailto:ecanont@meta.gov.co" TargetMode="External"/><Relationship Id="rId11" Type="http://schemas.openxmlformats.org/officeDocument/2006/relationships/hyperlink" Target="mailto:cforerof@meta.gov.co" TargetMode="External"/><Relationship Id="rId5" Type="http://schemas.openxmlformats.org/officeDocument/2006/relationships/hyperlink" Target="mailto:ecanont@meta.gov.co" TargetMode="External"/><Relationship Id="rId15" Type="http://schemas.openxmlformats.org/officeDocument/2006/relationships/hyperlink" Target="mailto:vostosg@meta.gov.co" TargetMode="External"/><Relationship Id="rId10" Type="http://schemas.openxmlformats.org/officeDocument/2006/relationships/hyperlink" Target="mailto:cforerof@meta.gov.co" TargetMode="External"/><Relationship Id="rId4" Type="http://schemas.openxmlformats.org/officeDocument/2006/relationships/hyperlink" Target="mailto:ecanont@meta.gov.co" TargetMode="External"/><Relationship Id="rId9" Type="http://schemas.openxmlformats.org/officeDocument/2006/relationships/hyperlink" Target="mailto:cforerof@meta.gov.co" TargetMode="External"/><Relationship Id="rId14" Type="http://schemas.openxmlformats.org/officeDocument/2006/relationships/hyperlink" Target="mailto:cforerof@meta.gov.co"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O440"/>
  <sheetViews>
    <sheetView tabSelected="1" topLeftCell="B14" zoomScaleNormal="100" zoomScaleSheetLayoutView="80" zoomScalePageLayoutView="35" workbookViewId="0">
      <selection activeCell="D17" sqref="D17"/>
    </sheetView>
  </sheetViews>
  <sheetFormatPr baseColWidth="10" defaultColWidth="10.85546875" defaultRowHeight="15.75"/>
  <cols>
    <col min="1" max="1" width="1.42578125" style="2" hidden="1" customWidth="1"/>
    <col min="2" max="2" width="37" style="3" customWidth="1"/>
    <col min="3" max="3" width="16.28515625" style="4" customWidth="1"/>
    <col min="4" max="4" width="26.85546875" style="3" customWidth="1"/>
    <col min="5" max="5" width="16.140625" style="3" customWidth="1"/>
    <col min="6" max="6" width="38.7109375" style="3" customWidth="1"/>
    <col min="7" max="7" width="15.5703125" style="3" customWidth="1"/>
    <col min="8" max="8" width="34.140625" style="3" customWidth="1"/>
    <col min="9" max="9" width="16.85546875" style="3" customWidth="1"/>
    <col min="10" max="10" width="15" style="3" customWidth="1"/>
    <col min="11" max="12" width="40" style="3" customWidth="1"/>
    <col min="13" max="13" width="32.85546875" style="3" hidden="1" customWidth="1"/>
    <col min="14" max="14" width="31.140625" style="3" hidden="1" customWidth="1"/>
    <col min="15" max="16" width="12.85546875" style="3" customWidth="1"/>
    <col min="17" max="17" width="7.7109375" style="188" bestFit="1" customWidth="1"/>
    <col min="18" max="18" width="40" style="188" customWidth="1"/>
    <col min="19" max="19" width="39.28515625" style="3" customWidth="1"/>
    <col min="20" max="20" width="11.7109375" style="3" customWidth="1"/>
    <col min="21" max="21" width="10.5703125" style="3" bestFit="1" customWidth="1"/>
    <col min="22" max="22" width="9.85546875" style="3" bestFit="1" customWidth="1"/>
    <col min="23" max="25" width="6.7109375" style="199" customWidth="1"/>
    <col min="26" max="26" width="6.140625" style="199" bestFit="1" customWidth="1"/>
    <col min="27" max="33" width="5.28515625" style="199" hidden="1" customWidth="1"/>
    <col min="34" max="34" width="5.28515625" style="200" hidden="1" customWidth="1"/>
    <col min="35" max="35" width="6.140625" style="3" bestFit="1" customWidth="1"/>
    <col min="36" max="39" width="11.42578125" style="5" customWidth="1"/>
    <col min="40" max="47" width="18.85546875" style="5" hidden="1" customWidth="1"/>
    <col min="48" max="48" width="18" style="5" customWidth="1"/>
    <col min="49" max="52" width="7.140625" style="3" customWidth="1"/>
    <col min="53" max="63" width="7.140625" style="3" hidden="1" customWidth="1"/>
    <col min="64" max="96" width="9.28515625" style="3" hidden="1" customWidth="1"/>
    <col min="97" max="97" width="19.7109375" style="3" customWidth="1"/>
    <col min="98" max="98" width="9.85546875" style="3" customWidth="1"/>
    <col min="99" max="100" width="18.85546875" style="3" customWidth="1"/>
    <col min="101" max="101" width="38" style="3" customWidth="1"/>
    <col min="102" max="104" width="19.42578125" style="3" customWidth="1"/>
    <col min="105" max="105" width="19" style="3" customWidth="1"/>
    <col min="106" max="108" width="31.140625" style="3" customWidth="1"/>
    <col min="109" max="109" width="14.85546875" style="3" customWidth="1"/>
    <col min="110" max="110" width="25.28515625" style="3" bestFit="1" customWidth="1"/>
    <col min="111" max="111" width="20.28515625" style="3" bestFit="1" customWidth="1"/>
    <col min="112" max="112" width="19.28515625" style="3" bestFit="1" customWidth="1"/>
    <col min="113" max="113" width="13.7109375" style="3" bestFit="1" customWidth="1"/>
    <col min="114" max="114" width="24.42578125" style="3" bestFit="1" customWidth="1"/>
    <col min="115" max="117" width="30" style="3" customWidth="1"/>
    <col min="118" max="16384" width="10.85546875" style="3"/>
  </cols>
  <sheetData>
    <row r="1" spans="1:119" ht="9.9499999999999993" customHeight="1" thickBot="1">
      <c r="D1" s="219"/>
      <c r="E1" s="219"/>
      <c r="F1" s="219"/>
      <c r="G1" s="219"/>
      <c r="H1" s="219"/>
      <c r="I1" s="219"/>
      <c r="J1" s="219"/>
      <c r="K1" s="219"/>
      <c r="L1" s="219"/>
      <c r="M1" s="219"/>
      <c r="N1" s="219"/>
      <c r="O1" s="219"/>
      <c r="P1" s="219"/>
      <c r="R1" s="219"/>
      <c r="S1" s="219"/>
      <c r="T1" s="219"/>
      <c r="U1" s="219"/>
      <c r="V1" s="219"/>
      <c r="W1" s="220"/>
      <c r="X1" s="220"/>
      <c r="Y1" s="220"/>
    </row>
    <row r="2" spans="1:119" ht="27.95" customHeight="1">
      <c r="B2" s="511"/>
      <c r="C2" s="512"/>
      <c r="D2" s="499" t="s">
        <v>133</v>
      </c>
      <c r="E2" s="500"/>
      <c r="F2" s="500"/>
      <c r="G2" s="500"/>
      <c r="H2" s="500"/>
      <c r="I2" s="500"/>
      <c r="J2" s="500"/>
      <c r="K2" s="500"/>
      <c r="L2" s="500"/>
      <c r="M2" s="500"/>
      <c r="N2" s="500"/>
      <c r="O2" s="500"/>
      <c r="P2" s="500"/>
      <c r="Q2" s="500"/>
      <c r="R2" s="500"/>
      <c r="S2" s="500"/>
      <c r="T2" s="500"/>
      <c r="U2" s="500"/>
      <c r="V2" s="500"/>
      <c r="W2" s="500"/>
      <c r="X2" s="500"/>
      <c r="Y2" s="500"/>
      <c r="Z2" s="196"/>
      <c r="AA2" s="196"/>
      <c r="AB2" s="196"/>
      <c r="AC2" s="196"/>
      <c r="AD2" s="196"/>
      <c r="AE2" s="196"/>
      <c r="AF2" s="196"/>
      <c r="AG2" s="196"/>
      <c r="AH2" s="201"/>
      <c r="AI2" s="60"/>
      <c r="AJ2" s="60"/>
      <c r="AK2" s="60"/>
      <c r="AL2" s="60"/>
      <c r="AM2" s="60"/>
      <c r="AN2" s="60"/>
      <c r="AO2" s="60"/>
      <c r="AP2" s="60"/>
      <c r="AQ2" s="60"/>
      <c r="AR2" s="60"/>
      <c r="AS2" s="60"/>
      <c r="AT2" s="60"/>
      <c r="AU2" s="60"/>
      <c r="AV2" s="60"/>
      <c r="AW2" s="60"/>
      <c r="AX2" s="60"/>
      <c r="AY2" s="487" t="s">
        <v>133</v>
      </c>
      <c r="AZ2" s="487"/>
      <c r="BA2" s="487"/>
      <c r="BB2" s="487"/>
      <c r="BC2" s="487"/>
      <c r="BD2" s="487"/>
      <c r="BE2" s="487"/>
      <c r="BF2" s="487"/>
      <c r="BG2" s="487"/>
      <c r="BH2" s="487"/>
      <c r="BI2" s="487"/>
      <c r="BJ2" s="487"/>
      <c r="BK2" s="487"/>
      <c r="BL2" s="487"/>
      <c r="BM2" s="487"/>
      <c r="BN2" s="487"/>
      <c r="BO2" s="487"/>
      <c r="BP2" s="487"/>
      <c r="BQ2" s="487"/>
      <c r="BR2" s="487"/>
      <c r="BS2" s="487"/>
      <c r="BT2" s="487"/>
      <c r="BU2" s="487"/>
      <c r="BV2" s="487"/>
      <c r="BW2" s="487"/>
      <c r="BX2" s="487"/>
      <c r="BY2" s="487"/>
      <c r="BZ2" s="487"/>
      <c r="CA2" s="487"/>
      <c r="CB2" s="487"/>
      <c r="CC2" s="487"/>
      <c r="CD2" s="487"/>
      <c r="CE2" s="487"/>
      <c r="CF2" s="487"/>
      <c r="CG2" s="487"/>
      <c r="CH2" s="487"/>
      <c r="CI2" s="487"/>
      <c r="CJ2" s="487"/>
      <c r="CK2" s="487"/>
      <c r="CL2" s="487"/>
      <c r="CM2" s="487"/>
      <c r="CN2" s="487"/>
      <c r="CO2" s="487"/>
      <c r="CP2" s="487"/>
      <c r="CQ2" s="487"/>
      <c r="CR2" s="487"/>
      <c r="CS2" s="487"/>
      <c r="CT2" s="487"/>
      <c r="CU2" s="487"/>
      <c r="CV2" s="487"/>
      <c r="CW2" s="487"/>
      <c r="CX2" s="487"/>
      <c r="CY2" s="487"/>
      <c r="CZ2" s="487"/>
      <c r="DA2" s="487"/>
      <c r="DB2" s="487"/>
      <c r="DC2" s="487"/>
      <c r="DD2" s="487"/>
      <c r="DE2" s="487"/>
      <c r="DF2" s="487"/>
      <c r="DG2" s="487"/>
      <c r="DH2" s="487"/>
      <c r="DI2" s="487"/>
      <c r="DJ2" s="488"/>
      <c r="DK2" s="484" t="s">
        <v>161</v>
      </c>
      <c r="DL2" s="484"/>
      <c r="DM2" s="481" t="s">
        <v>131</v>
      </c>
      <c r="DN2" s="52"/>
      <c r="DO2" s="52"/>
    </row>
    <row r="3" spans="1:119" ht="19.5" customHeight="1">
      <c r="B3" s="513"/>
      <c r="C3" s="514"/>
      <c r="D3" s="501"/>
      <c r="E3" s="502"/>
      <c r="F3" s="502"/>
      <c r="G3" s="502"/>
      <c r="H3" s="502"/>
      <c r="I3" s="502"/>
      <c r="J3" s="502"/>
      <c r="K3" s="502"/>
      <c r="L3" s="502"/>
      <c r="M3" s="502"/>
      <c r="N3" s="502"/>
      <c r="O3" s="502"/>
      <c r="P3" s="502"/>
      <c r="Q3" s="502"/>
      <c r="R3" s="502"/>
      <c r="S3" s="502"/>
      <c r="T3" s="502"/>
      <c r="U3" s="502"/>
      <c r="V3" s="502"/>
      <c r="W3" s="502"/>
      <c r="X3" s="502"/>
      <c r="Y3" s="502"/>
      <c r="Z3" s="197"/>
      <c r="AA3" s="197"/>
      <c r="AB3" s="197"/>
      <c r="AC3" s="197"/>
      <c r="AD3" s="197"/>
      <c r="AE3" s="197"/>
      <c r="AF3" s="197"/>
      <c r="AG3" s="197"/>
      <c r="AH3" s="202"/>
      <c r="AI3" s="61"/>
      <c r="AJ3" s="61"/>
      <c r="AK3" s="61"/>
      <c r="AL3" s="61"/>
      <c r="AM3" s="61"/>
      <c r="AN3" s="61"/>
      <c r="AO3" s="61"/>
      <c r="AP3" s="61"/>
      <c r="AQ3" s="61"/>
      <c r="AR3" s="61"/>
      <c r="AS3" s="61"/>
      <c r="AT3" s="61"/>
      <c r="AU3" s="61"/>
      <c r="AV3" s="61"/>
      <c r="AW3" s="61"/>
      <c r="AX3" s="61"/>
      <c r="AY3" s="489"/>
      <c r="AZ3" s="489"/>
      <c r="BA3" s="489"/>
      <c r="BB3" s="489"/>
      <c r="BC3" s="489"/>
      <c r="BD3" s="489"/>
      <c r="BE3" s="489"/>
      <c r="BF3" s="489"/>
      <c r="BG3" s="489"/>
      <c r="BH3" s="489"/>
      <c r="BI3" s="489"/>
      <c r="BJ3" s="489"/>
      <c r="BK3" s="489"/>
      <c r="BL3" s="489"/>
      <c r="BM3" s="489"/>
      <c r="BN3" s="489"/>
      <c r="BO3" s="489"/>
      <c r="BP3" s="489"/>
      <c r="BQ3" s="489"/>
      <c r="BR3" s="489"/>
      <c r="BS3" s="489"/>
      <c r="BT3" s="489"/>
      <c r="BU3" s="489"/>
      <c r="BV3" s="489"/>
      <c r="BW3" s="489"/>
      <c r="BX3" s="489"/>
      <c r="BY3" s="489"/>
      <c r="BZ3" s="489"/>
      <c r="CA3" s="489"/>
      <c r="CB3" s="489"/>
      <c r="CC3" s="489"/>
      <c r="CD3" s="489"/>
      <c r="CE3" s="489"/>
      <c r="CF3" s="489"/>
      <c r="CG3" s="489"/>
      <c r="CH3" s="489"/>
      <c r="CI3" s="489"/>
      <c r="CJ3" s="489"/>
      <c r="CK3" s="489"/>
      <c r="CL3" s="489"/>
      <c r="CM3" s="489"/>
      <c r="CN3" s="489"/>
      <c r="CO3" s="489"/>
      <c r="CP3" s="489"/>
      <c r="CQ3" s="489"/>
      <c r="CR3" s="489"/>
      <c r="CS3" s="489"/>
      <c r="CT3" s="489"/>
      <c r="CU3" s="489"/>
      <c r="CV3" s="489"/>
      <c r="CW3" s="489"/>
      <c r="CX3" s="489"/>
      <c r="CY3" s="489"/>
      <c r="CZ3" s="489"/>
      <c r="DA3" s="489"/>
      <c r="DB3" s="489"/>
      <c r="DC3" s="489"/>
      <c r="DD3" s="489"/>
      <c r="DE3" s="489"/>
      <c r="DF3" s="489"/>
      <c r="DG3" s="489"/>
      <c r="DH3" s="489"/>
      <c r="DI3" s="489"/>
      <c r="DJ3" s="490"/>
      <c r="DK3" s="485"/>
      <c r="DL3" s="485"/>
      <c r="DM3" s="482"/>
      <c r="DN3" s="54"/>
      <c r="DO3" s="54"/>
    </row>
    <row r="4" spans="1:119" ht="9.9499999999999993" customHeight="1">
      <c r="B4" s="513"/>
      <c r="C4" s="514"/>
      <c r="D4" s="501"/>
      <c r="E4" s="502"/>
      <c r="F4" s="502"/>
      <c r="G4" s="502"/>
      <c r="H4" s="502"/>
      <c r="I4" s="502"/>
      <c r="J4" s="502"/>
      <c r="K4" s="502"/>
      <c r="L4" s="502"/>
      <c r="M4" s="502"/>
      <c r="N4" s="502"/>
      <c r="O4" s="502"/>
      <c r="P4" s="502"/>
      <c r="Q4" s="502"/>
      <c r="R4" s="502"/>
      <c r="S4" s="502"/>
      <c r="T4" s="502"/>
      <c r="U4" s="502"/>
      <c r="V4" s="502"/>
      <c r="W4" s="502"/>
      <c r="X4" s="502"/>
      <c r="Y4" s="502"/>
      <c r="Z4" s="197"/>
      <c r="AA4" s="197"/>
      <c r="AB4" s="197"/>
      <c r="AC4" s="197"/>
      <c r="AD4" s="197"/>
      <c r="AE4" s="197"/>
      <c r="AF4" s="197"/>
      <c r="AG4" s="197"/>
      <c r="AH4" s="202"/>
      <c r="AI4" s="61"/>
      <c r="AJ4" s="61"/>
      <c r="AK4" s="61"/>
      <c r="AL4" s="61"/>
      <c r="AM4" s="61"/>
      <c r="AN4" s="61"/>
      <c r="AO4" s="61"/>
      <c r="AP4" s="61"/>
      <c r="AQ4" s="61"/>
      <c r="AR4" s="61"/>
      <c r="AS4" s="61"/>
      <c r="AT4" s="61"/>
      <c r="AU4" s="61"/>
      <c r="AV4" s="61"/>
      <c r="AW4" s="61"/>
      <c r="AX4" s="61"/>
      <c r="AY4" s="489"/>
      <c r="AZ4" s="489"/>
      <c r="BA4" s="489"/>
      <c r="BB4" s="489"/>
      <c r="BC4" s="489"/>
      <c r="BD4" s="489"/>
      <c r="BE4" s="489"/>
      <c r="BF4" s="489"/>
      <c r="BG4" s="489"/>
      <c r="BH4" s="489"/>
      <c r="BI4" s="489"/>
      <c r="BJ4" s="489"/>
      <c r="BK4" s="489"/>
      <c r="BL4" s="489"/>
      <c r="BM4" s="489"/>
      <c r="BN4" s="489"/>
      <c r="BO4" s="489"/>
      <c r="BP4" s="489"/>
      <c r="BQ4" s="489"/>
      <c r="BR4" s="489"/>
      <c r="BS4" s="489"/>
      <c r="BT4" s="489"/>
      <c r="BU4" s="489"/>
      <c r="BV4" s="489"/>
      <c r="BW4" s="489"/>
      <c r="BX4" s="489"/>
      <c r="BY4" s="489"/>
      <c r="BZ4" s="489"/>
      <c r="CA4" s="489"/>
      <c r="CB4" s="489"/>
      <c r="CC4" s="489"/>
      <c r="CD4" s="489"/>
      <c r="CE4" s="489"/>
      <c r="CF4" s="489"/>
      <c r="CG4" s="489"/>
      <c r="CH4" s="489"/>
      <c r="CI4" s="489"/>
      <c r="CJ4" s="489"/>
      <c r="CK4" s="489"/>
      <c r="CL4" s="489"/>
      <c r="CM4" s="489"/>
      <c r="CN4" s="489"/>
      <c r="CO4" s="489"/>
      <c r="CP4" s="489"/>
      <c r="CQ4" s="489"/>
      <c r="CR4" s="489"/>
      <c r="CS4" s="489"/>
      <c r="CT4" s="489"/>
      <c r="CU4" s="489"/>
      <c r="CV4" s="489"/>
      <c r="CW4" s="489"/>
      <c r="CX4" s="489"/>
      <c r="CY4" s="489"/>
      <c r="CZ4" s="489"/>
      <c r="DA4" s="489"/>
      <c r="DB4" s="489"/>
      <c r="DC4" s="489"/>
      <c r="DD4" s="489"/>
      <c r="DE4" s="489"/>
      <c r="DF4" s="489"/>
      <c r="DG4" s="489"/>
      <c r="DH4" s="489"/>
      <c r="DI4" s="489"/>
      <c r="DJ4" s="490"/>
      <c r="DK4" s="485"/>
      <c r="DL4" s="485"/>
      <c r="DM4" s="482"/>
      <c r="DN4" s="54"/>
      <c r="DO4" s="54"/>
    </row>
    <row r="5" spans="1:119" ht="27.95" customHeight="1">
      <c r="B5" s="513"/>
      <c r="C5" s="514"/>
      <c r="D5" s="501"/>
      <c r="E5" s="502"/>
      <c r="F5" s="502"/>
      <c r="G5" s="502"/>
      <c r="H5" s="502"/>
      <c r="I5" s="502"/>
      <c r="J5" s="502"/>
      <c r="K5" s="502"/>
      <c r="L5" s="502"/>
      <c r="M5" s="502"/>
      <c r="N5" s="502"/>
      <c r="O5" s="502"/>
      <c r="P5" s="502"/>
      <c r="Q5" s="502"/>
      <c r="R5" s="502"/>
      <c r="S5" s="502"/>
      <c r="T5" s="502"/>
      <c r="U5" s="502"/>
      <c r="V5" s="502"/>
      <c r="W5" s="502"/>
      <c r="X5" s="502"/>
      <c r="Y5" s="502"/>
      <c r="Z5" s="197"/>
      <c r="AA5" s="197"/>
      <c r="AB5" s="197"/>
      <c r="AC5" s="197"/>
      <c r="AD5" s="197"/>
      <c r="AE5" s="197"/>
      <c r="AF5" s="197"/>
      <c r="AG5" s="197"/>
      <c r="AH5" s="202"/>
      <c r="AI5" s="61"/>
      <c r="AJ5" s="61"/>
      <c r="AK5" s="61"/>
      <c r="AL5" s="61"/>
      <c r="AM5" s="61"/>
      <c r="AN5" s="61"/>
      <c r="AO5" s="61"/>
      <c r="AP5" s="61"/>
      <c r="AQ5" s="61"/>
      <c r="AR5" s="61"/>
      <c r="AS5" s="61"/>
      <c r="AT5" s="61"/>
      <c r="AU5" s="61"/>
      <c r="AV5" s="61"/>
      <c r="AW5" s="61"/>
      <c r="AX5" s="61"/>
      <c r="AY5" s="489"/>
      <c r="AZ5" s="489"/>
      <c r="BA5" s="489"/>
      <c r="BB5" s="489"/>
      <c r="BC5" s="489"/>
      <c r="BD5" s="489"/>
      <c r="BE5" s="489"/>
      <c r="BF5" s="489"/>
      <c r="BG5" s="489"/>
      <c r="BH5" s="489"/>
      <c r="BI5" s="489"/>
      <c r="BJ5" s="489"/>
      <c r="BK5" s="489"/>
      <c r="BL5" s="489"/>
      <c r="BM5" s="489"/>
      <c r="BN5" s="489"/>
      <c r="BO5" s="489"/>
      <c r="BP5" s="489"/>
      <c r="BQ5" s="489"/>
      <c r="BR5" s="489"/>
      <c r="BS5" s="489"/>
      <c r="BT5" s="489"/>
      <c r="BU5" s="489"/>
      <c r="BV5" s="489"/>
      <c r="BW5" s="489"/>
      <c r="BX5" s="489"/>
      <c r="BY5" s="489"/>
      <c r="BZ5" s="489"/>
      <c r="CA5" s="489"/>
      <c r="CB5" s="489"/>
      <c r="CC5" s="489"/>
      <c r="CD5" s="489"/>
      <c r="CE5" s="489"/>
      <c r="CF5" s="489"/>
      <c r="CG5" s="489"/>
      <c r="CH5" s="489"/>
      <c r="CI5" s="489"/>
      <c r="CJ5" s="489"/>
      <c r="CK5" s="489"/>
      <c r="CL5" s="489"/>
      <c r="CM5" s="489"/>
      <c r="CN5" s="489"/>
      <c r="CO5" s="489"/>
      <c r="CP5" s="489"/>
      <c r="CQ5" s="489"/>
      <c r="CR5" s="489"/>
      <c r="CS5" s="489"/>
      <c r="CT5" s="489"/>
      <c r="CU5" s="489"/>
      <c r="CV5" s="489"/>
      <c r="CW5" s="489"/>
      <c r="CX5" s="489"/>
      <c r="CY5" s="489"/>
      <c r="CZ5" s="489"/>
      <c r="DA5" s="489"/>
      <c r="DB5" s="489"/>
      <c r="DC5" s="489"/>
      <c r="DD5" s="489"/>
      <c r="DE5" s="489"/>
      <c r="DF5" s="489"/>
      <c r="DG5" s="489"/>
      <c r="DH5" s="489"/>
      <c r="DI5" s="489"/>
      <c r="DJ5" s="490"/>
      <c r="DK5" s="485" t="s">
        <v>162</v>
      </c>
      <c r="DL5" s="485"/>
      <c r="DM5" s="482">
        <v>2</v>
      </c>
      <c r="DN5" s="54"/>
      <c r="DO5" s="54"/>
    </row>
    <row r="6" spans="1:119" ht="9" customHeight="1">
      <c r="B6" s="513"/>
      <c r="C6" s="514"/>
      <c r="D6" s="501"/>
      <c r="E6" s="502"/>
      <c r="F6" s="502"/>
      <c r="G6" s="502"/>
      <c r="H6" s="502"/>
      <c r="I6" s="502"/>
      <c r="J6" s="502"/>
      <c r="K6" s="502"/>
      <c r="L6" s="502"/>
      <c r="M6" s="502"/>
      <c r="N6" s="502"/>
      <c r="O6" s="502"/>
      <c r="P6" s="502"/>
      <c r="Q6" s="502"/>
      <c r="R6" s="502"/>
      <c r="S6" s="502"/>
      <c r="T6" s="502"/>
      <c r="U6" s="502"/>
      <c r="V6" s="502"/>
      <c r="W6" s="502"/>
      <c r="X6" s="502"/>
      <c r="Y6" s="502"/>
      <c r="Z6" s="197"/>
      <c r="AA6" s="197"/>
      <c r="AB6" s="197"/>
      <c r="AC6" s="197"/>
      <c r="AD6" s="197"/>
      <c r="AE6" s="197"/>
      <c r="AF6" s="197"/>
      <c r="AG6" s="197"/>
      <c r="AH6" s="202"/>
      <c r="AI6" s="61"/>
      <c r="AJ6" s="61"/>
      <c r="AK6" s="61"/>
      <c r="AL6" s="61"/>
      <c r="AM6" s="61"/>
      <c r="AN6" s="61"/>
      <c r="AO6" s="61"/>
      <c r="AP6" s="61"/>
      <c r="AQ6" s="61"/>
      <c r="AR6" s="61"/>
      <c r="AS6" s="61"/>
      <c r="AT6" s="61"/>
      <c r="AU6" s="61"/>
      <c r="AV6" s="61"/>
      <c r="AW6" s="61"/>
      <c r="AX6" s="61"/>
      <c r="AY6" s="489"/>
      <c r="AZ6" s="489"/>
      <c r="BA6" s="489"/>
      <c r="BB6" s="489"/>
      <c r="BC6" s="489"/>
      <c r="BD6" s="489"/>
      <c r="BE6" s="489"/>
      <c r="BF6" s="489"/>
      <c r="BG6" s="489"/>
      <c r="BH6" s="489"/>
      <c r="BI6" s="489"/>
      <c r="BJ6" s="489"/>
      <c r="BK6" s="489"/>
      <c r="BL6" s="489"/>
      <c r="BM6" s="489"/>
      <c r="BN6" s="489"/>
      <c r="BO6" s="489"/>
      <c r="BP6" s="489"/>
      <c r="BQ6" s="489"/>
      <c r="BR6" s="489"/>
      <c r="BS6" s="489"/>
      <c r="BT6" s="489"/>
      <c r="BU6" s="489"/>
      <c r="BV6" s="489"/>
      <c r="BW6" s="489"/>
      <c r="BX6" s="489"/>
      <c r="BY6" s="489"/>
      <c r="BZ6" s="489"/>
      <c r="CA6" s="489"/>
      <c r="CB6" s="489"/>
      <c r="CC6" s="489"/>
      <c r="CD6" s="489"/>
      <c r="CE6" s="489"/>
      <c r="CF6" s="489"/>
      <c r="CG6" s="489"/>
      <c r="CH6" s="489"/>
      <c r="CI6" s="489"/>
      <c r="CJ6" s="489"/>
      <c r="CK6" s="489"/>
      <c r="CL6" s="489"/>
      <c r="CM6" s="489"/>
      <c r="CN6" s="489"/>
      <c r="CO6" s="489"/>
      <c r="CP6" s="489"/>
      <c r="CQ6" s="489"/>
      <c r="CR6" s="489"/>
      <c r="CS6" s="489"/>
      <c r="CT6" s="489"/>
      <c r="CU6" s="489"/>
      <c r="CV6" s="489"/>
      <c r="CW6" s="489"/>
      <c r="CX6" s="489"/>
      <c r="CY6" s="489"/>
      <c r="CZ6" s="489"/>
      <c r="DA6" s="489"/>
      <c r="DB6" s="489"/>
      <c r="DC6" s="489"/>
      <c r="DD6" s="489"/>
      <c r="DE6" s="489"/>
      <c r="DF6" s="489"/>
      <c r="DG6" s="489"/>
      <c r="DH6" s="489"/>
      <c r="DI6" s="489"/>
      <c r="DJ6" s="490"/>
      <c r="DK6" s="485"/>
      <c r="DL6" s="485"/>
      <c r="DM6" s="482"/>
    </row>
    <row r="7" spans="1:119" ht="27.95" hidden="1" customHeight="1" thickBot="1">
      <c r="B7" s="515"/>
      <c r="C7" s="516"/>
      <c r="D7" s="503"/>
      <c r="E7" s="504"/>
      <c r="F7" s="504"/>
      <c r="G7" s="504"/>
      <c r="H7" s="504"/>
      <c r="I7" s="504"/>
      <c r="J7" s="504"/>
      <c r="K7" s="504"/>
      <c r="L7" s="504"/>
      <c r="M7" s="504"/>
      <c r="N7" s="504"/>
      <c r="O7" s="504"/>
      <c r="P7" s="504"/>
      <c r="Q7" s="504"/>
      <c r="R7" s="504"/>
      <c r="S7" s="504"/>
      <c r="T7" s="504"/>
      <c r="U7" s="504"/>
      <c r="V7" s="504"/>
      <c r="W7" s="504"/>
      <c r="X7" s="504"/>
      <c r="Y7" s="504"/>
      <c r="Z7" s="198"/>
      <c r="AA7" s="198"/>
      <c r="AB7" s="198"/>
      <c r="AC7" s="198"/>
      <c r="AD7" s="198"/>
      <c r="AE7" s="198"/>
      <c r="AF7" s="198"/>
      <c r="AG7" s="198"/>
      <c r="AH7" s="203"/>
      <c r="AI7" s="62"/>
      <c r="AJ7" s="62"/>
      <c r="AK7" s="62"/>
      <c r="AL7" s="62"/>
      <c r="AM7" s="62"/>
      <c r="AN7" s="62"/>
      <c r="AO7" s="62"/>
      <c r="AP7" s="62"/>
      <c r="AQ7" s="62"/>
      <c r="AR7" s="62"/>
      <c r="AS7" s="62"/>
      <c r="AT7" s="62"/>
      <c r="AU7" s="62"/>
      <c r="AV7" s="62"/>
      <c r="AW7" s="62"/>
      <c r="AX7" s="62"/>
      <c r="AY7" s="491"/>
      <c r="AZ7" s="491"/>
      <c r="BA7" s="491"/>
      <c r="BB7" s="491"/>
      <c r="BC7" s="491"/>
      <c r="BD7" s="491"/>
      <c r="BE7" s="491"/>
      <c r="BF7" s="491"/>
      <c r="BG7" s="491"/>
      <c r="BH7" s="491"/>
      <c r="BI7" s="491"/>
      <c r="BJ7" s="491"/>
      <c r="BK7" s="491"/>
      <c r="BL7" s="491"/>
      <c r="BM7" s="491"/>
      <c r="BN7" s="491"/>
      <c r="BO7" s="491"/>
      <c r="BP7" s="491"/>
      <c r="BQ7" s="491"/>
      <c r="BR7" s="491"/>
      <c r="BS7" s="491"/>
      <c r="BT7" s="491"/>
      <c r="BU7" s="491"/>
      <c r="BV7" s="491"/>
      <c r="BW7" s="491"/>
      <c r="BX7" s="491"/>
      <c r="BY7" s="491"/>
      <c r="BZ7" s="491"/>
      <c r="CA7" s="491"/>
      <c r="CB7" s="491"/>
      <c r="CC7" s="491"/>
      <c r="CD7" s="491"/>
      <c r="CE7" s="491"/>
      <c r="CF7" s="491"/>
      <c r="CG7" s="491"/>
      <c r="CH7" s="491"/>
      <c r="CI7" s="491"/>
      <c r="CJ7" s="491"/>
      <c r="CK7" s="491"/>
      <c r="CL7" s="491"/>
      <c r="CM7" s="491"/>
      <c r="CN7" s="491"/>
      <c r="CO7" s="491"/>
      <c r="CP7" s="491"/>
      <c r="CQ7" s="491"/>
      <c r="CR7" s="491"/>
      <c r="CS7" s="491"/>
      <c r="CT7" s="491"/>
      <c r="CU7" s="491"/>
      <c r="CV7" s="491"/>
      <c r="CW7" s="491"/>
      <c r="CX7" s="491"/>
      <c r="CY7" s="491"/>
      <c r="CZ7" s="491"/>
      <c r="DA7" s="491"/>
      <c r="DB7" s="491"/>
      <c r="DC7" s="491"/>
      <c r="DD7" s="491"/>
      <c r="DE7" s="491"/>
      <c r="DF7" s="491"/>
      <c r="DG7" s="491"/>
      <c r="DH7" s="491"/>
      <c r="DI7" s="491"/>
      <c r="DJ7" s="492"/>
      <c r="DK7" s="486"/>
      <c r="DL7" s="486"/>
      <c r="DM7" s="483"/>
      <c r="DN7" s="26"/>
      <c r="DO7" s="26"/>
    </row>
    <row r="8" spans="1:119" s="52" customFormat="1" ht="18" customHeight="1" thickBot="1">
      <c r="A8" s="49"/>
      <c r="B8" s="49"/>
      <c r="C8" s="50"/>
      <c r="D8" s="221"/>
      <c r="E8" s="221"/>
      <c r="F8" s="221"/>
      <c r="G8" s="221"/>
      <c r="H8" s="221"/>
      <c r="I8" s="221"/>
      <c r="J8" s="221"/>
      <c r="K8" s="221"/>
      <c r="L8" s="221"/>
      <c r="M8" s="221"/>
      <c r="N8" s="221"/>
      <c r="O8" s="49"/>
      <c r="P8" s="49"/>
      <c r="Q8" s="49"/>
      <c r="R8" s="221"/>
      <c r="S8" s="221"/>
      <c r="T8" s="221"/>
      <c r="U8" s="221"/>
      <c r="V8" s="221"/>
      <c r="W8" s="222"/>
      <c r="X8" s="222"/>
      <c r="Y8" s="222"/>
      <c r="Z8" s="204"/>
      <c r="AA8" s="204"/>
      <c r="AB8" s="204"/>
      <c r="AC8" s="204"/>
      <c r="AD8" s="204"/>
      <c r="AE8" s="204"/>
      <c r="AF8" s="204"/>
      <c r="AG8" s="204"/>
      <c r="AH8" s="205"/>
      <c r="AI8" s="49"/>
      <c r="AJ8" s="51"/>
      <c r="AK8" s="51"/>
      <c r="AL8" s="51"/>
      <c r="AM8" s="51"/>
      <c r="AN8" s="51"/>
      <c r="AO8" s="51"/>
      <c r="AP8" s="51"/>
      <c r="AQ8" s="51"/>
      <c r="AR8" s="51"/>
      <c r="AS8" s="51"/>
      <c r="AT8" s="51"/>
      <c r="AU8" s="51"/>
      <c r="AV8" s="51"/>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26"/>
      <c r="DO8" s="26"/>
    </row>
    <row r="9" spans="1:119" s="54" customFormat="1" ht="27.95" customHeight="1">
      <c r="A9" s="53"/>
      <c r="B9" s="79" t="s">
        <v>71</v>
      </c>
      <c r="C9" s="116" t="s">
        <v>425</v>
      </c>
      <c r="D9" s="223"/>
      <c r="E9" s="223"/>
      <c r="F9" s="223"/>
      <c r="G9" s="223"/>
      <c r="H9" s="223"/>
      <c r="I9" s="223"/>
      <c r="J9" s="223"/>
      <c r="K9" s="223"/>
      <c r="L9" s="223"/>
      <c r="M9" s="223"/>
      <c r="N9" s="223"/>
      <c r="O9" s="461"/>
      <c r="P9" s="461"/>
      <c r="Q9" s="461"/>
      <c r="R9" s="223"/>
      <c r="S9" s="223"/>
      <c r="T9" s="223"/>
      <c r="U9" s="223"/>
      <c r="V9" s="223"/>
      <c r="W9" s="224"/>
      <c r="X9" s="224"/>
      <c r="Y9" s="224"/>
      <c r="Z9" s="206"/>
      <c r="AA9" s="206"/>
      <c r="AB9" s="206"/>
      <c r="AC9" s="206"/>
      <c r="AD9" s="206"/>
      <c r="AE9" s="206"/>
      <c r="AF9" s="206"/>
      <c r="AG9" s="206"/>
      <c r="AH9" s="207"/>
      <c r="AI9" s="127"/>
      <c r="AJ9" s="127"/>
      <c r="AK9" s="127"/>
      <c r="AL9" s="127"/>
      <c r="AM9" s="127"/>
      <c r="AN9" s="127"/>
      <c r="AO9" s="127"/>
      <c r="AP9" s="127"/>
      <c r="AQ9" s="127"/>
      <c r="AR9" s="127"/>
      <c r="AS9" s="127"/>
      <c r="AT9" s="127"/>
      <c r="AU9" s="127"/>
      <c r="AV9" s="127"/>
      <c r="AW9" s="127"/>
      <c r="AX9" s="127"/>
      <c r="AY9" s="127"/>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0"/>
      <c r="CN9" s="130"/>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28"/>
      <c r="DN9" s="26"/>
      <c r="DO9" s="26"/>
    </row>
    <row r="10" spans="1:119" s="54" customFormat="1" ht="27.95" customHeight="1">
      <c r="A10" s="53"/>
      <c r="B10" s="80" t="s">
        <v>72</v>
      </c>
      <c r="C10" s="115" t="s">
        <v>426</v>
      </c>
      <c r="D10" s="225"/>
      <c r="E10" s="517" t="s">
        <v>73</v>
      </c>
      <c r="F10" s="517"/>
      <c r="G10" s="473">
        <v>45138</v>
      </c>
      <c r="H10" s="474"/>
      <c r="I10" s="226"/>
      <c r="J10" s="226"/>
      <c r="K10" s="226"/>
      <c r="L10" s="226"/>
      <c r="M10" s="226"/>
      <c r="N10" s="227"/>
      <c r="O10" s="518" t="s">
        <v>160</v>
      </c>
      <c r="P10" s="518"/>
      <c r="Q10" s="518"/>
      <c r="R10" s="225"/>
      <c r="S10" s="225"/>
      <c r="T10" s="225"/>
      <c r="U10" s="225"/>
      <c r="V10" s="228"/>
      <c r="W10" s="506" t="s">
        <v>74</v>
      </c>
      <c r="X10" s="506"/>
      <c r="Y10" s="506"/>
      <c r="Z10" s="530" t="s">
        <v>867</v>
      </c>
      <c r="AA10" s="531"/>
      <c r="AB10" s="531"/>
      <c r="AC10" s="531"/>
      <c r="AD10" s="531"/>
      <c r="AE10" s="531"/>
      <c r="AF10" s="531"/>
      <c r="AG10" s="531"/>
      <c r="AH10" s="531"/>
      <c r="AI10" s="531"/>
      <c r="AJ10" s="531"/>
      <c r="AK10" s="531"/>
      <c r="AL10" s="531"/>
      <c r="AM10" s="55"/>
      <c r="AN10" s="55"/>
      <c r="AO10" s="55"/>
      <c r="AP10" s="55"/>
      <c r="AQ10" s="55"/>
      <c r="AR10" s="55"/>
      <c r="AS10" s="55"/>
      <c r="AT10" s="55"/>
      <c r="AU10" s="55"/>
      <c r="AV10" s="55"/>
      <c r="AW10" s="477" t="s">
        <v>75</v>
      </c>
      <c r="AX10" s="477"/>
      <c r="AY10" s="477"/>
      <c r="AZ10" s="139" t="s">
        <v>868</v>
      </c>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1"/>
      <c r="CN10" s="131"/>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29"/>
      <c r="DN10" s="48"/>
      <c r="DO10" s="48"/>
    </row>
    <row r="11" spans="1:119" s="54" customFormat="1" ht="27.95" customHeight="1" thickBot="1">
      <c r="A11" s="53"/>
      <c r="B11" s="81" t="s">
        <v>11</v>
      </c>
      <c r="C11" s="81" t="s">
        <v>427</v>
      </c>
      <c r="D11" s="229"/>
      <c r="E11" s="229"/>
      <c r="F11" s="229"/>
      <c r="G11" s="229"/>
      <c r="H11" s="229"/>
      <c r="I11" s="229"/>
      <c r="J11" s="229"/>
      <c r="K11" s="229"/>
      <c r="L11" s="229"/>
      <c r="M11" s="229"/>
      <c r="N11" s="229"/>
      <c r="O11" s="462"/>
      <c r="P11" s="462"/>
      <c r="Q11" s="462"/>
      <c r="R11" s="229"/>
      <c r="S11" s="229"/>
      <c r="T11" s="229"/>
      <c r="U11" s="229"/>
      <c r="V11" s="229"/>
      <c r="W11" s="230"/>
      <c r="X11" s="230"/>
      <c r="Y11" s="230"/>
      <c r="Z11" s="208"/>
      <c r="AA11" s="208"/>
      <c r="AB11" s="208"/>
      <c r="AC11" s="208"/>
      <c r="AD11" s="208"/>
      <c r="AE11" s="208"/>
      <c r="AF11" s="208"/>
      <c r="AG11" s="208"/>
      <c r="AH11" s="209"/>
      <c r="AI11" s="132"/>
      <c r="AJ11" s="132"/>
      <c r="AK11" s="132"/>
      <c r="AL11" s="132"/>
      <c r="AM11" s="132"/>
      <c r="AN11" s="132"/>
      <c r="AO11" s="132"/>
      <c r="AP11" s="132"/>
      <c r="AQ11" s="132"/>
      <c r="AR11" s="132"/>
      <c r="AS11" s="132"/>
      <c r="AT11" s="132"/>
      <c r="AU11" s="132"/>
      <c r="AV11" s="132"/>
      <c r="AW11" s="132"/>
      <c r="AX11" s="132"/>
      <c r="AY11" s="132"/>
      <c r="AZ11" s="133"/>
      <c r="BA11" s="133"/>
      <c r="BB11" s="133"/>
      <c r="BC11" s="133"/>
      <c r="BD11" s="133"/>
      <c r="BE11" s="133"/>
      <c r="BF11" s="133"/>
      <c r="BG11" s="133"/>
      <c r="BH11" s="133"/>
      <c r="BI11" s="133"/>
      <c r="BJ11" s="133"/>
      <c r="BK11" s="133"/>
      <c r="BL11" s="133"/>
      <c r="BM11" s="133"/>
      <c r="BN11" s="133"/>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3"/>
      <c r="CK11" s="133"/>
      <c r="CL11" s="133"/>
      <c r="CM11" s="133"/>
      <c r="CN11" s="133"/>
      <c r="CO11" s="133"/>
      <c r="CP11" s="133"/>
      <c r="CQ11" s="133"/>
      <c r="CR11" s="133"/>
      <c r="CS11" s="133"/>
      <c r="CT11" s="133"/>
      <c r="CU11" s="133"/>
      <c r="CV11" s="133"/>
      <c r="CW11" s="133"/>
      <c r="CX11" s="133"/>
      <c r="CY11" s="133"/>
      <c r="CZ11" s="133"/>
      <c r="DA11" s="133"/>
      <c r="DB11" s="133"/>
      <c r="DC11" s="133"/>
      <c r="DD11" s="133"/>
      <c r="DE11" s="133"/>
      <c r="DF11" s="133"/>
      <c r="DG11" s="133"/>
      <c r="DH11" s="133"/>
      <c r="DI11" s="133"/>
      <c r="DJ11" s="133"/>
      <c r="DK11" s="133"/>
      <c r="DL11" s="133"/>
      <c r="DM11" s="134"/>
      <c r="DN11" s="48"/>
      <c r="DO11" s="48"/>
    </row>
    <row r="12" spans="1:119" s="65" customFormat="1" ht="27.95" customHeight="1" thickBot="1">
      <c r="A12" s="63"/>
      <c r="B12" s="138" t="s">
        <v>167</v>
      </c>
      <c r="C12" s="125"/>
      <c r="D12" s="231"/>
      <c r="E12" s="231"/>
      <c r="F12" s="231"/>
      <c r="G12" s="231"/>
      <c r="H12" s="231"/>
      <c r="I12" s="231"/>
      <c r="J12" s="231"/>
      <c r="K12" s="231"/>
      <c r="L12" s="231"/>
      <c r="M12" s="231"/>
      <c r="N12" s="231"/>
      <c r="O12" s="463"/>
      <c r="P12" s="463"/>
      <c r="Q12" s="463"/>
      <c r="R12" s="231"/>
      <c r="S12" s="231"/>
      <c r="T12" s="231"/>
      <c r="U12" s="231"/>
      <c r="V12" s="231"/>
      <c r="W12" s="232"/>
      <c r="X12" s="232"/>
      <c r="Y12" s="232"/>
      <c r="Z12" s="210"/>
      <c r="AA12" s="210"/>
      <c r="AB12" s="210"/>
      <c r="AC12" s="210"/>
      <c r="AD12" s="210"/>
      <c r="AE12" s="210"/>
      <c r="AF12" s="210"/>
      <c r="AG12" s="210"/>
      <c r="AH12" s="211"/>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c r="BO12" s="125"/>
      <c r="BP12" s="125"/>
      <c r="BQ12" s="125"/>
      <c r="BR12" s="125"/>
      <c r="BS12" s="125"/>
      <c r="BT12" s="125"/>
      <c r="BU12" s="125"/>
      <c r="BV12" s="125"/>
      <c r="BW12" s="125"/>
      <c r="BX12" s="125"/>
      <c r="BY12" s="125"/>
      <c r="BZ12" s="125"/>
      <c r="CA12" s="125"/>
      <c r="CB12" s="125"/>
      <c r="CC12" s="125"/>
      <c r="CD12" s="125"/>
      <c r="CE12" s="125"/>
      <c r="CF12" s="125"/>
      <c r="CG12" s="125"/>
      <c r="CH12" s="125"/>
      <c r="CI12" s="125"/>
      <c r="CJ12" s="125"/>
      <c r="CK12" s="125"/>
      <c r="CL12" s="125"/>
      <c r="CM12" s="125"/>
      <c r="CN12" s="125"/>
      <c r="CO12" s="125"/>
      <c r="CP12" s="125"/>
      <c r="CQ12" s="125"/>
      <c r="CR12" s="125"/>
      <c r="CS12" s="126"/>
      <c r="CT12" s="124" t="s">
        <v>132</v>
      </c>
      <c r="CU12" s="125"/>
      <c r="CV12" s="125"/>
      <c r="CW12" s="125"/>
      <c r="CX12" s="125"/>
      <c r="CY12" s="125"/>
      <c r="CZ12" s="125"/>
      <c r="DA12" s="125"/>
      <c r="DB12" s="125"/>
      <c r="DC12" s="125"/>
      <c r="DD12" s="125"/>
      <c r="DE12" s="125"/>
      <c r="DF12" s="125"/>
      <c r="DG12" s="125"/>
      <c r="DH12" s="125"/>
      <c r="DI12" s="125"/>
      <c r="DJ12" s="125"/>
      <c r="DK12" s="125"/>
      <c r="DL12" s="125"/>
      <c r="DM12" s="126"/>
      <c r="DN12" s="64"/>
      <c r="DO12" s="64"/>
    </row>
    <row r="13" spans="1:119" ht="27.95" customHeight="1" thickBot="1">
      <c r="B13" s="66" t="s">
        <v>79</v>
      </c>
      <c r="C13" s="28"/>
      <c r="D13" s="27"/>
      <c r="E13" s="28"/>
      <c r="F13" s="28"/>
      <c r="G13" s="28"/>
      <c r="H13" s="28"/>
      <c r="I13" s="28"/>
      <c r="J13" s="28"/>
      <c r="K13" s="28"/>
      <c r="L13" s="28"/>
      <c r="M13" s="28"/>
      <c r="N13" s="28"/>
      <c r="O13" s="464"/>
      <c r="P13" s="464"/>
      <c r="Q13" s="464"/>
      <c r="R13" s="28"/>
      <c r="T13" s="28"/>
      <c r="U13" s="28"/>
      <c r="V13" s="28"/>
      <c r="W13" s="212"/>
      <c r="X13" s="212"/>
      <c r="Y13" s="212"/>
      <c r="Z13" s="212"/>
      <c r="AA13" s="212"/>
      <c r="AB13" s="212"/>
      <c r="AC13" s="212"/>
      <c r="AD13" s="212"/>
      <c r="AE13" s="212"/>
      <c r="AF13" s="212"/>
      <c r="AG13" s="212"/>
      <c r="AH13" s="213"/>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69" t="s">
        <v>126</v>
      </c>
      <c r="CU13" s="47"/>
      <c r="CV13" s="29"/>
      <c r="CW13" s="29"/>
      <c r="CX13" s="29"/>
      <c r="CY13" s="29"/>
      <c r="CZ13" s="29"/>
      <c r="DA13" s="29"/>
      <c r="DB13" s="29"/>
      <c r="DC13" s="29"/>
      <c r="DD13" s="29"/>
      <c r="DE13" s="29"/>
      <c r="DF13" s="29"/>
      <c r="DG13" s="29"/>
      <c r="DH13" s="29"/>
      <c r="DI13" s="29"/>
      <c r="DJ13" s="29"/>
      <c r="DK13" s="29"/>
      <c r="DL13" s="29"/>
      <c r="DM13" s="82"/>
      <c r="DN13" s="48"/>
      <c r="DO13" s="48"/>
    </row>
    <row r="14" spans="1:119" ht="31.5">
      <c r="B14" s="524" t="s">
        <v>184</v>
      </c>
      <c r="C14" s="509" t="s">
        <v>82</v>
      </c>
      <c r="D14" s="520" t="s">
        <v>185</v>
      </c>
      <c r="E14" s="509" t="s">
        <v>80</v>
      </c>
      <c r="F14" s="520" t="s">
        <v>186</v>
      </c>
      <c r="G14" s="509" t="s">
        <v>81</v>
      </c>
      <c r="H14" s="507" t="s">
        <v>187</v>
      </c>
      <c r="I14" s="509" t="s">
        <v>13</v>
      </c>
      <c r="J14" s="478" t="s">
        <v>59</v>
      </c>
      <c r="K14" s="148" t="s">
        <v>58</v>
      </c>
      <c r="L14" s="148"/>
      <c r="M14" s="148"/>
      <c r="N14" s="148"/>
      <c r="O14" s="465" t="s">
        <v>14</v>
      </c>
      <c r="P14" s="466"/>
      <c r="Q14" s="465" t="s">
        <v>15</v>
      </c>
      <c r="R14" s="189"/>
      <c r="S14" s="148"/>
      <c r="T14" s="148"/>
      <c r="U14" s="148"/>
      <c r="V14" s="148"/>
      <c r="W14" s="214"/>
      <c r="X14" s="214"/>
      <c r="Y14" s="214"/>
      <c r="Z14" s="214"/>
      <c r="AA14" s="214"/>
      <c r="AB14" s="214"/>
      <c r="AC14" s="214"/>
      <c r="AD14" s="214"/>
      <c r="AE14" s="214"/>
      <c r="AF14" s="214"/>
      <c r="AG14" s="214"/>
      <c r="AH14" s="215"/>
      <c r="AI14" s="148"/>
      <c r="AJ14" s="149" t="s">
        <v>85</v>
      </c>
      <c r="AK14" s="150"/>
      <c r="AL14" s="150"/>
      <c r="AM14" s="150"/>
      <c r="AN14" s="150"/>
      <c r="AO14" s="150"/>
      <c r="AP14" s="150"/>
      <c r="AQ14" s="150"/>
      <c r="AR14" s="150"/>
      <c r="AS14" s="150"/>
      <c r="AT14" s="150"/>
      <c r="AU14" s="150"/>
      <c r="AV14" s="151"/>
      <c r="AW14" s="152" t="s">
        <v>84</v>
      </c>
      <c r="AX14" s="153"/>
      <c r="AY14" s="153"/>
      <c r="AZ14" s="153"/>
      <c r="BA14" s="154"/>
      <c r="BB14" s="154"/>
      <c r="BC14" s="154"/>
      <c r="BD14" s="154"/>
      <c r="BE14" s="154"/>
      <c r="BF14" s="154"/>
      <c r="BG14" s="154"/>
      <c r="BH14" s="154"/>
      <c r="BI14" s="154"/>
      <c r="BJ14" s="154"/>
      <c r="BK14" s="154"/>
      <c r="BL14" s="154"/>
      <c r="BM14" s="154"/>
      <c r="BN14" s="154"/>
      <c r="BO14" s="154"/>
      <c r="BP14" s="154"/>
      <c r="BQ14" s="154"/>
      <c r="BR14" s="154"/>
      <c r="BS14" s="154"/>
      <c r="BT14" s="154"/>
      <c r="BU14" s="154"/>
      <c r="BV14" s="154"/>
      <c r="BW14" s="154"/>
      <c r="BX14" s="154"/>
      <c r="BY14" s="154"/>
      <c r="BZ14" s="154"/>
      <c r="CA14" s="154"/>
      <c r="CB14" s="154"/>
      <c r="CC14" s="154"/>
      <c r="CD14" s="154"/>
      <c r="CE14" s="154"/>
      <c r="CF14" s="154"/>
      <c r="CG14" s="154"/>
      <c r="CH14" s="154"/>
      <c r="CI14" s="154"/>
      <c r="CJ14" s="154"/>
      <c r="CK14" s="154"/>
      <c r="CL14" s="154"/>
      <c r="CM14" s="154"/>
      <c r="CN14" s="154"/>
      <c r="CO14" s="154"/>
      <c r="CP14" s="154"/>
      <c r="CQ14" s="154"/>
      <c r="CR14" s="154"/>
      <c r="CS14" s="154"/>
      <c r="CT14" s="495" t="s">
        <v>12</v>
      </c>
      <c r="CU14" s="155"/>
      <c r="CV14" s="156" t="s">
        <v>415</v>
      </c>
      <c r="CW14" s="157"/>
      <c r="CX14" s="158"/>
      <c r="CY14" s="158"/>
      <c r="CZ14" s="159"/>
      <c r="DA14" s="160"/>
      <c r="DB14" s="161"/>
      <c r="DC14" s="162"/>
      <c r="DD14" s="163"/>
      <c r="DE14" s="495" t="s">
        <v>12</v>
      </c>
      <c r="DF14" s="164" t="s">
        <v>416</v>
      </c>
      <c r="DG14" s="158"/>
      <c r="DH14" s="158"/>
      <c r="DI14" s="158"/>
      <c r="DJ14" s="160"/>
      <c r="DK14" s="161"/>
      <c r="DL14" s="162"/>
      <c r="DM14" s="165"/>
      <c r="DN14" s="67"/>
      <c r="DO14" s="48"/>
    </row>
    <row r="15" spans="1:119">
      <c r="B15" s="525"/>
      <c r="C15" s="510"/>
      <c r="D15" s="520"/>
      <c r="E15" s="510"/>
      <c r="F15" s="520"/>
      <c r="G15" s="510"/>
      <c r="H15" s="508"/>
      <c r="I15" s="510"/>
      <c r="J15" s="478"/>
      <c r="K15" s="519" t="s">
        <v>0</v>
      </c>
      <c r="L15" s="480" t="s">
        <v>168</v>
      </c>
      <c r="M15" s="480" t="s">
        <v>52</v>
      </c>
      <c r="N15" s="480" t="s">
        <v>76</v>
      </c>
      <c r="O15" s="522" t="s">
        <v>3</v>
      </c>
      <c r="P15" s="523" t="s">
        <v>4</v>
      </c>
      <c r="Q15" s="522" t="s">
        <v>1</v>
      </c>
      <c r="R15" s="480" t="s">
        <v>77</v>
      </c>
      <c r="S15" s="480" t="s">
        <v>169</v>
      </c>
      <c r="T15" s="480" t="s">
        <v>60</v>
      </c>
      <c r="U15" s="166" t="s">
        <v>9</v>
      </c>
      <c r="V15" s="166"/>
      <c r="W15" s="475" t="s">
        <v>391</v>
      </c>
      <c r="X15" s="475" t="s">
        <v>392</v>
      </c>
      <c r="Y15" s="475" t="s">
        <v>393</v>
      </c>
      <c r="Z15" s="475" t="s">
        <v>394</v>
      </c>
      <c r="AA15" s="475" t="s">
        <v>395</v>
      </c>
      <c r="AB15" s="475" t="s">
        <v>396</v>
      </c>
      <c r="AC15" s="475" t="s">
        <v>397</v>
      </c>
      <c r="AD15" s="475" t="s">
        <v>398</v>
      </c>
      <c r="AE15" s="475" t="s">
        <v>399</v>
      </c>
      <c r="AF15" s="475" t="s">
        <v>400</v>
      </c>
      <c r="AG15" s="475" t="s">
        <v>401</v>
      </c>
      <c r="AH15" s="475" t="s">
        <v>402</v>
      </c>
      <c r="AI15" s="475" t="s">
        <v>78</v>
      </c>
      <c r="AJ15" s="476" t="s">
        <v>403</v>
      </c>
      <c r="AK15" s="476" t="s">
        <v>404</v>
      </c>
      <c r="AL15" s="476" t="s">
        <v>405</v>
      </c>
      <c r="AM15" s="476" t="s">
        <v>406</v>
      </c>
      <c r="AN15" s="476" t="s">
        <v>407</v>
      </c>
      <c r="AO15" s="476" t="s">
        <v>408</v>
      </c>
      <c r="AP15" s="476" t="s">
        <v>409</v>
      </c>
      <c r="AQ15" s="476" t="s">
        <v>410</v>
      </c>
      <c r="AR15" s="476" t="s">
        <v>411</v>
      </c>
      <c r="AS15" s="476" t="s">
        <v>412</v>
      </c>
      <c r="AT15" s="476" t="s">
        <v>413</v>
      </c>
      <c r="AU15" s="476" t="s">
        <v>414</v>
      </c>
      <c r="AV15" s="505" t="s">
        <v>2</v>
      </c>
      <c r="AW15" s="470">
        <v>2024</v>
      </c>
      <c r="AX15" s="471"/>
      <c r="AY15" s="471"/>
      <c r="AZ15" s="472"/>
      <c r="BA15" s="470">
        <v>2025</v>
      </c>
      <c r="BB15" s="471"/>
      <c r="BC15" s="471"/>
      <c r="BD15" s="472"/>
      <c r="BE15" s="470">
        <v>2026</v>
      </c>
      <c r="BF15" s="471"/>
      <c r="BG15" s="471"/>
      <c r="BH15" s="472"/>
      <c r="BI15" s="470">
        <v>2027</v>
      </c>
      <c r="BJ15" s="471"/>
      <c r="BK15" s="471"/>
      <c r="BL15" s="472"/>
      <c r="BM15" s="470">
        <v>2028</v>
      </c>
      <c r="BN15" s="471"/>
      <c r="BO15" s="471"/>
      <c r="BP15" s="472"/>
      <c r="BQ15" s="470">
        <v>2029</v>
      </c>
      <c r="BR15" s="471"/>
      <c r="BS15" s="471"/>
      <c r="BT15" s="472"/>
      <c r="BU15" s="470">
        <v>2030</v>
      </c>
      <c r="BV15" s="471"/>
      <c r="BW15" s="471"/>
      <c r="BX15" s="472"/>
      <c r="BY15" s="470">
        <v>2031</v>
      </c>
      <c r="BZ15" s="471"/>
      <c r="CA15" s="471"/>
      <c r="CB15" s="472"/>
      <c r="CC15" s="470">
        <v>2032</v>
      </c>
      <c r="CD15" s="471"/>
      <c r="CE15" s="471"/>
      <c r="CF15" s="472"/>
      <c r="CG15" s="470">
        <v>2033</v>
      </c>
      <c r="CH15" s="471"/>
      <c r="CI15" s="471"/>
      <c r="CJ15" s="472"/>
      <c r="CK15" s="470">
        <v>2034</v>
      </c>
      <c r="CL15" s="471"/>
      <c r="CM15" s="471"/>
      <c r="CN15" s="472"/>
      <c r="CO15" s="470">
        <v>2035</v>
      </c>
      <c r="CP15" s="471"/>
      <c r="CQ15" s="471"/>
      <c r="CR15" s="472"/>
      <c r="CS15" s="535" t="s">
        <v>2</v>
      </c>
      <c r="CT15" s="496"/>
      <c r="CU15" s="167"/>
      <c r="CV15" s="168" t="s">
        <v>5</v>
      </c>
      <c r="CW15" s="169"/>
      <c r="CX15" s="170"/>
      <c r="CY15" s="537"/>
      <c r="CZ15" s="538"/>
      <c r="DA15" s="539"/>
      <c r="DB15" s="497" t="s">
        <v>86</v>
      </c>
      <c r="DC15" s="493" t="s">
        <v>87</v>
      </c>
      <c r="DD15" s="493" t="s">
        <v>125</v>
      </c>
      <c r="DE15" s="496"/>
      <c r="DF15" s="169" t="s">
        <v>5</v>
      </c>
      <c r="DG15" s="170"/>
      <c r="DH15" s="170"/>
      <c r="DI15" s="170" t="s">
        <v>53</v>
      </c>
      <c r="DJ15" s="171"/>
      <c r="DK15" s="497" t="s">
        <v>86</v>
      </c>
      <c r="DL15" s="493" t="s">
        <v>87</v>
      </c>
      <c r="DM15" s="493" t="s">
        <v>125</v>
      </c>
      <c r="DN15" s="67"/>
      <c r="DO15" s="48"/>
    </row>
    <row r="16" spans="1:119" ht="60">
      <c r="B16" s="526"/>
      <c r="C16" s="521"/>
      <c r="D16" s="520"/>
      <c r="E16" s="521"/>
      <c r="F16" s="520"/>
      <c r="G16" s="521"/>
      <c r="H16" s="508"/>
      <c r="I16" s="510"/>
      <c r="J16" s="479"/>
      <c r="K16" s="519"/>
      <c r="L16" s="480"/>
      <c r="M16" s="480"/>
      <c r="N16" s="480"/>
      <c r="O16" s="522"/>
      <c r="P16" s="523"/>
      <c r="Q16" s="522"/>
      <c r="R16" s="480"/>
      <c r="S16" s="480"/>
      <c r="T16" s="480"/>
      <c r="U16" s="172" t="s">
        <v>18</v>
      </c>
      <c r="V16" s="172" t="s">
        <v>17</v>
      </c>
      <c r="W16" s="475"/>
      <c r="X16" s="475"/>
      <c r="Y16" s="475"/>
      <c r="Z16" s="475"/>
      <c r="AA16" s="475"/>
      <c r="AB16" s="475"/>
      <c r="AC16" s="475"/>
      <c r="AD16" s="475"/>
      <c r="AE16" s="475"/>
      <c r="AF16" s="475"/>
      <c r="AG16" s="475"/>
      <c r="AH16" s="475"/>
      <c r="AI16" s="475"/>
      <c r="AJ16" s="476"/>
      <c r="AK16" s="476"/>
      <c r="AL16" s="476"/>
      <c r="AM16" s="476"/>
      <c r="AN16" s="476"/>
      <c r="AO16" s="476"/>
      <c r="AP16" s="476"/>
      <c r="AQ16" s="476"/>
      <c r="AR16" s="476"/>
      <c r="AS16" s="476"/>
      <c r="AT16" s="476"/>
      <c r="AU16" s="476"/>
      <c r="AV16" s="505"/>
      <c r="AW16" s="173" t="s">
        <v>35</v>
      </c>
      <c r="AX16" s="173" t="s">
        <v>36</v>
      </c>
      <c r="AY16" s="173" t="s">
        <v>37</v>
      </c>
      <c r="AZ16" s="173" t="s">
        <v>38</v>
      </c>
      <c r="BA16" s="174" t="s">
        <v>35</v>
      </c>
      <c r="BB16" s="175" t="s">
        <v>36</v>
      </c>
      <c r="BC16" s="175" t="s">
        <v>37</v>
      </c>
      <c r="BD16" s="175" t="s">
        <v>38</v>
      </c>
      <c r="BE16" s="175" t="s">
        <v>35</v>
      </c>
      <c r="BF16" s="175" t="s">
        <v>36</v>
      </c>
      <c r="BG16" s="175" t="s">
        <v>37</v>
      </c>
      <c r="BH16" s="175" t="s">
        <v>38</v>
      </c>
      <c r="BI16" s="175" t="s">
        <v>35</v>
      </c>
      <c r="BJ16" s="175" t="s">
        <v>36</v>
      </c>
      <c r="BK16" s="175" t="s">
        <v>37</v>
      </c>
      <c r="BL16" s="175" t="s">
        <v>38</v>
      </c>
      <c r="BM16" s="175" t="s">
        <v>35</v>
      </c>
      <c r="BN16" s="175" t="s">
        <v>36</v>
      </c>
      <c r="BO16" s="175" t="s">
        <v>37</v>
      </c>
      <c r="BP16" s="175" t="s">
        <v>38</v>
      </c>
      <c r="BQ16" s="175" t="s">
        <v>35</v>
      </c>
      <c r="BR16" s="175" t="s">
        <v>36</v>
      </c>
      <c r="BS16" s="175" t="s">
        <v>37</v>
      </c>
      <c r="BT16" s="175" t="s">
        <v>38</v>
      </c>
      <c r="BU16" s="175" t="s">
        <v>35</v>
      </c>
      <c r="BV16" s="175" t="s">
        <v>36</v>
      </c>
      <c r="BW16" s="175" t="s">
        <v>37</v>
      </c>
      <c r="BX16" s="175" t="s">
        <v>38</v>
      </c>
      <c r="BY16" s="175" t="s">
        <v>35</v>
      </c>
      <c r="BZ16" s="175" t="s">
        <v>36</v>
      </c>
      <c r="CA16" s="175" t="s">
        <v>37</v>
      </c>
      <c r="CB16" s="175" t="s">
        <v>38</v>
      </c>
      <c r="CC16" s="175" t="s">
        <v>35</v>
      </c>
      <c r="CD16" s="175" t="s">
        <v>36</v>
      </c>
      <c r="CE16" s="175" t="s">
        <v>37</v>
      </c>
      <c r="CF16" s="175" t="s">
        <v>38</v>
      </c>
      <c r="CG16" s="175" t="s">
        <v>35</v>
      </c>
      <c r="CH16" s="175" t="s">
        <v>36</v>
      </c>
      <c r="CI16" s="175" t="s">
        <v>37</v>
      </c>
      <c r="CJ16" s="175" t="s">
        <v>38</v>
      </c>
      <c r="CK16" s="175" t="s">
        <v>35</v>
      </c>
      <c r="CL16" s="175" t="s">
        <v>36</v>
      </c>
      <c r="CM16" s="195" t="s">
        <v>37</v>
      </c>
      <c r="CN16" s="175" t="s">
        <v>38</v>
      </c>
      <c r="CO16" s="175" t="s">
        <v>35</v>
      </c>
      <c r="CP16" s="175" t="s">
        <v>36</v>
      </c>
      <c r="CQ16" s="195" t="s">
        <v>37</v>
      </c>
      <c r="CR16" s="175" t="s">
        <v>38</v>
      </c>
      <c r="CS16" s="536"/>
      <c r="CT16" s="496"/>
      <c r="CU16" s="176" t="s">
        <v>127</v>
      </c>
      <c r="CV16" s="177" t="s">
        <v>128</v>
      </c>
      <c r="CW16" s="178" t="s">
        <v>64</v>
      </c>
      <c r="CX16" s="178" t="s">
        <v>65</v>
      </c>
      <c r="CY16" s="179" t="s">
        <v>127</v>
      </c>
      <c r="CZ16" s="178" t="s">
        <v>66</v>
      </c>
      <c r="DA16" s="180" t="s">
        <v>83</v>
      </c>
      <c r="DB16" s="497"/>
      <c r="DC16" s="498"/>
      <c r="DD16" s="494"/>
      <c r="DE16" s="496"/>
      <c r="DF16" s="177" t="s">
        <v>128</v>
      </c>
      <c r="DG16" s="178" t="s">
        <v>64</v>
      </c>
      <c r="DH16" s="178" t="s">
        <v>65</v>
      </c>
      <c r="DI16" s="178" t="s">
        <v>66</v>
      </c>
      <c r="DJ16" s="180" t="s">
        <v>83</v>
      </c>
      <c r="DK16" s="497"/>
      <c r="DL16" s="498"/>
      <c r="DM16" s="494"/>
      <c r="DN16" s="67"/>
      <c r="DO16" s="48"/>
    </row>
    <row r="17" spans="2:118" s="248" customFormat="1" ht="89.25">
      <c r="B17" s="235" t="s">
        <v>428</v>
      </c>
      <c r="C17" s="236">
        <f>SUMIF(B$17:B$37,B17,I$17:I$37)</f>
        <v>0.14285714285714285</v>
      </c>
      <c r="D17" s="237" t="s">
        <v>866</v>
      </c>
      <c r="E17" s="236">
        <f>SUMIF(D$17:D$37,D17,I$17:I$37)</f>
        <v>1.0000000000000004</v>
      </c>
      <c r="F17" s="237" t="s">
        <v>429</v>
      </c>
      <c r="G17" s="236" t="e">
        <f t="shared" ref="G17:G37" si="0">SUMIF(F$17:F$37,F17,I$17:I$37)</f>
        <v>#VALUE!</v>
      </c>
      <c r="H17" s="238" t="s">
        <v>430</v>
      </c>
      <c r="I17" s="239">
        <f>IFERROR(1/COUNTA(H$17:H$37),"0%")</f>
        <v>4.7619047619047616E-2</v>
      </c>
      <c r="J17" s="240" t="s">
        <v>189</v>
      </c>
      <c r="K17" s="241" t="s">
        <v>431</v>
      </c>
      <c r="L17" s="241" t="s">
        <v>432</v>
      </c>
      <c r="M17" s="241" t="s">
        <v>335</v>
      </c>
      <c r="N17" s="242" t="s">
        <v>336</v>
      </c>
      <c r="O17" s="243">
        <v>45292</v>
      </c>
      <c r="P17" s="244">
        <v>45657</v>
      </c>
      <c r="Q17" s="243" t="s">
        <v>7</v>
      </c>
      <c r="R17" s="245" t="s">
        <v>433</v>
      </c>
      <c r="S17" s="246" t="s">
        <v>434</v>
      </c>
      <c r="T17" s="349" t="s">
        <v>63</v>
      </c>
      <c r="U17" s="354">
        <v>1</v>
      </c>
      <c r="V17" s="351">
        <v>2023</v>
      </c>
      <c r="W17" s="354">
        <v>1</v>
      </c>
      <c r="X17" s="354">
        <v>1</v>
      </c>
      <c r="Y17" s="354">
        <v>1</v>
      </c>
      <c r="Z17" s="354">
        <v>1</v>
      </c>
      <c r="AA17" s="354"/>
      <c r="AB17" s="354"/>
      <c r="AC17" s="354"/>
      <c r="AD17" s="354"/>
      <c r="AE17" s="354"/>
      <c r="AF17" s="354"/>
      <c r="AG17" s="354"/>
      <c r="AH17" s="354"/>
      <c r="AI17" s="354">
        <f>SUM(W17:AH17)</f>
        <v>4</v>
      </c>
      <c r="AJ17" s="355">
        <v>1</v>
      </c>
      <c r="AK17" s="355"/>
      <c r="AL17" s="355"/>
      <c r="AM17" s="355"/>
      <c r="AN17" s="355"/>
      <c r="AO17" s="355"/>
      <c r="AP17" s="355"/>
      <c r="AQ17" s="355"/>
      <c r="AR17" s="355"/>
      <c r="AS17" s="355"/>
      <c r="AT17" s="355"/>
      <c r="AU17" s="355"/>
      <c r="AV17" s="356">
        <f>IF(SUM(AJ17:AU17)=0,"",SUM(AJ17:AU17))</f>
        <v>1</v>
      </c>
      <c r="AW17" s="357"/>
      <c r="AX17" s="358" t="s">
        <v>69</v>
      </c>
      <c r="AY17" s="357"/>
      <c r="AZ17" s="358"/>
      <c r="BA17" s="357"/>
      <c r="BB17" s="358"/>
      <c r="BC17" s="357"/>
      <c r="BD17" s="358"/>
      <c r="BE17" s="357"/>
      <c r="BF17" s="358"/>
      <c r="BG17" s="357"/>
      <c r="BH17" s="358"/>
      <c r="BI17" s="357"/>
      <c r="BJ17" s="358"/>
      <c r="BK17" s="357"/>
      <c r="BL17" s="358"/>
      <c r="BM17" s="357"/>
      <c r="BN17" s="358"/>
      <c r="BO17" s="357"/>
      <c r="BP17" s="358"/>
      <c r="BQ17" s="357"/>
      <c r="BR17" s="358"/>
      <c r="BS17" s="357"/>
      <c r="BT17" s="358"/>
      <c r="BU17" s="357"/>
      <c r="BV17" s="358"/>
      <c r="BW17" s="357"/>
      <c r="BX17" s="358"/>
      <c r="BY17" s="357"/>
      <c r="BZ17" s="358"/>
      <c r="CA17" s="357"/>
      <c r="CB17" s="358"/>
      <c r="CC17" s="357"/>
      <c r="CD17" s="358"/>
      <c r="CE17" s="357"/>
      <c r="CF17" s="358"/>
      <c r="CG17" s="357"/>
      <c r="CH17" s="358"/>
      <c r="CI17" s="357"/>
      <c r="CJ17" s="358"/>
      <c r="CK17" s="357"/>
      <c r="CL17" s="358"/>
      <c r="CM17" s="357"/>
      <c r="CN17" s="358"/>
      <c r="CO17" s="357"/>
      <c r="CP17" s="358"/>
      <c r="CQ17" s="357"/>
      <c r="CR17" s="358"/>
      <c r="CS17" s="356" t="str">
        <f>IF(SUM(AW17,AY17,BA17,BC17,BE17,BG17,BI17,BK17,BM17,BO17,BQ17,BS17,BU17,BW17,BY17,CA17,CC17,CE17,CG17,CI17,CK17,CM17)=0,"",SUM(AW17,AY17,BA17,BC17,BE17,BG17,BI17,BK17,BM17,BO17,BQ17,BS17,BU17,BW17,BY17,CA17,CC17,CE17,CG17,CI17,CK17,CM17,CO17,CQ17))</f>
        <v/>
      </c>
      <c r="CT17" s="359" t="s">
        <v>190</v>
      </c>
      <c r="CU17" s="454"/>
      <c r="CV17" s="454"/>
      <c r="CW17" s="350" t="str">
        <f>IF(CV17="","",IF(IF(OR(T17=Desplegables!$B$5,T17=Desplegables!$B$6,),(U17-CV17)/(U17-W17),CV17/W17)&lt;0,0%,IF(IF(OR(T17=Desplegables!$B$5,T17=Desplegables!$B$6,),(U17-CV17)/(U17-W17),CV17/W17)&gt;1,100%,IF(OR(T17=Desplegables!$B$5,T17=Desplegables!$B$6,),(U17-CV17)/(U17-W17),CV17/W17))))</f>
        <v/>
      </c>
      <c r="CX17" s="350" t="str">
        <f>IF(CV17="","",IF(IF(OR(T17=Desplegables!$B$5,T17=Desplegables!$B$6,),(U17-CV17)/(U17-AI17),CV17/AI17)&lt;0,0%,IF(IF(OR(T17=Desplegables!$B$5,T17=Desplegables!$B$6,),(U17-CV17)/(U17-AI17),CV17/AI17)&gt;1,100%,IF(OR(T17=Desplegables!$B$5,T17=Desplegables!$B$6,),(U17-CV17)/(U17-AI17),CV17/AI17))))</f>
        <v/>
      </c>
      <c r="CY17" s="361"/>
      <c r="CZ17" s="365"/>
      <c r="DA17" s="350" t="str">
        <f>IF(CZ17="","",IF(CZ17/SUM(AW17,AY17)&gt;1,100%,CZ17/SUM(AW17,AY17)))</f>
        <v/>
      </c>
      <c r="DB17" s="363" t="str">
        <f>IFERROR(CW17*(I17/G17),"")</f>
        <v/>
      </c>
      <c r="DC17" s="364" t="str">
        <f>IFERROR(CW17*(I17/G17)*(G17/E17),"")</f>
        <v/>
      </c>
      <c r="DD17" s="364" t="str">
        <f>IFERROR(CW17*I17,"")</f>
        <v/>
      </c>
      <c r="DE17" s="359" t="s">
        <v>190</v>
      </c>
      <c r="DF17" s="454"/>
      <c r="DG17" s="350" t="str">
        <f>IF(DF17="","",IF(IF(OR(T17=Desplegables!$B$5,T17=Desplegables!$B$6,),(U17-DF17)/(U17-W17),DF17/W17)&lt;0,0%,IF(IF(OR(T17=Desplegables!$B$5,T17=Desplegables!$B$6,),(U17-DF17)/(U17-W17),DF17/W17)&gt;1,100%,IF(OR(T17=Desplegables!$B$5,T17=Desplegables!$B$6,),(U17-DF17)/(U17-W17),DF17/W17))))</f>
        <v/>
      </c>
      <c r="DH17" s="350" t="str">
        <f>IF(DF17="","",IF(IF(OR(T17=Desplegables!$B$5,T17=Desplegables!$B$6,),(U17-DF17)/(U17-AI17),DF17/AI17)&lt;0,0%,IF(IF(OR(T17=Desplegables!$B$5,T17=Desplegables!$B$6,),(U17-DF17)/(U17-AI17),DF17/AI17)&gt;1,100%,IF(OR(T17=Desplegables!$B$5,T17=Desplegables!$B$6,),(U17-DF17)/(U17-AI17),DF17/AI17))))</f>
        <v/>
      </c>
      <c r="DI17" s="365"/>
      <c r="DJ17" s="350" t="str">
        <f t="shared" ref="DJ17:DJ48" si="1">IF(DI17="","",IF(DI17/SUM(CK17,CM17)&gt;1,100%,DI17/SUM(CK17,CM17)))</f>
        <v/>
      </c>
      <c r="DK17" s="366" t="str">
        <f>IFERROR(DG17*(I17/G17),"")</f>
        <v/>
      </c>
      <c r="DL17" s="367" t="str">
        <f>IFERROR(DG17*(I17/G17)*(G17/E17),"")</f>
        <v/>
      </c>
      <c r="DM17" s="368" t="str">
        <f t="shared" ref="DM17:DM48" si="2">IFERROR(DG17*I17,"")</f>
        <v/>
      </c>
      <c r="DN17" s="247"/>
    </row>
    <row r="18" spans="2:118" s="248" customFormat="1" ht="89.25">
      <c r="B18" s="235" t="s">
        <v>428</v>
      </c>
      <c r="C18" s="236">
        <f>SUMIF(B$17:B$37,B17,I$17:I$37)</f>
        <v>0.14285714285714285</v>
      </c>
      <c r="D18" s="237" t="s">
        <v>866</v>
      </c>
      <c r="E18" s="236">
        <f>SUMIF(D$17:D$37,D17,I$17:I$37)</f>
        <v>1.0000000000000004</v>
      </c>
      <c r="F18" s="237" t="s">
        <v>435</v>
      </c>
      <c r="G18" s="236">
        <f t="shared" si="0"/>
        <v>4.7619047619047616E-2</v>
      </c>
      <c r="H18" s="238" t="s">
        <v>437</v>
      </c>
      <c r="I18" s="239">
        <f>IFERROR(1/COUNTA(H$17:H$37),"0%")</f>
        <v>4.7619047619047616E-2</v>
      </c>
      <c r="J18" s="240" t="s">
        <v>189</v>
      </c>
      <c r="K18" s="241" t="s">
        <v>438</v>
      </c>
      <c r="L18" s="241" t="s">
        <v>439</v>
      </c>
      <c r="M18" s="241" t="s">
        <v>337</v>
      </c>
      <c r="N18" s="242" t="s">
        <v>345</v>
      </c>
      <c r="O18" s="243">
        <v>45292</v>
      </c>
      <c r="P18" s="244">
        <v>45657</v>
      </c>
      <c r="Q18" s="243" t="s">
        <v>7</v>
      </c>
      <c r="R18" s="245" t="s">
        <v>433</v>
      </c>
      <c r="S18" s="246" t="s">
        <v>434</v>
      </c>
      <c r="T18" s="349" t="s">
        <v>63</v>
      </c>
      <c r="U18" s="354">
        <v>420</v>
      </c>
      <c r="V18" s="351">
        <v>2023</v>
      </c>
      <c r="W18" s="354">
        <v>490</v>
      </c>
      <c r="X18" s="354">
        <v>560</v>
      </c>
      <c r="Y18" s="354">
        <v>630</v>
      </c>
      <c r="Z18" s="354">
        <v>700</v>
      </c>
      <c r="AA18" s="354"/>
      <c r="AB18" s="354"/>
      <c r="AC18" s="354"/>
      <c r="AD18" s="354"/>
      <c r="AE18" s="354"/>
      <c r="AF18" s="354"/>
      <c r="AG18" s="354"/>
      <c r="AH18" s="354"/>
      <c r="AI18" s="354">
        <f t="shared" ref="AI18:AI81" si="3">SUM(W18:AH18)</f>
        <v>2380</v>
      </c>
      <c r="AJ18" s="355"/>
      <c r="AK18" s="355"/>
      <c r="AL18" s="355"/>
      <c r="AM18" s="355"/>
      <c r="AN18" s="355"/>
      <c r="AO18" s="355"/>
      <c r="AP18" s="355"/>
      <c r="AQ18" s="355"/>
      <c r="AR18" s="355"/>
      <c r="AS18" s="355"/>
      <c r="AT18" s="355"/>
      <c r="AU18" s="355"/>
      <c r="AV18" s="356" t="str">
        <f>IF(SUM(AJ18:AU18)=0,"",SUM(AJ18:AU18))</f>
        <v/>
      </c>
      <c r="AW18" s="357"/>
      <c r="AX18" s="358" t="s">
        <v>88</v>
      </c>
      <c r="AY18" s="357"/>
      <c r="AZ18" s="358"/>
      <c r="BA18" s="357"/>
      <c r="BB18" s="358"/>
      <c r="BC18" s="357"/>
      <c r="BD18" s="358"/>
      <c r="BE18" s="357"/>
      <c r="BF18" s="358"/>
      <c r="BG18" s="357"/>
      <c r="BH18" s="358"/>
      <c r="BI18" s="357"/>
      <c r="BJ18" s="358"/>
      <c r="BK18" s="357"/>
      <c r="BL18" s="358"/>
      <c r="BM18" s="357"/>
      <c r="BN18" s="358"/>
      <c r="BO18" s="357"/>
      <c r="BP18" s="358"/>
      <c r="BQ18" s="357"/>
      <c r="BR18" s="358"/>
      <c r="BS18" s="357"/>
      <c r="BT18" s="358"/>
      <c r="BU18" s="357"/>
      <c r="BV18" s="358"/>
      <c r="BW18" s="357"/>
      <c r="BX18" s="358"/>
      <c r="BY18" s="357"/>
      <c r="BZ18" s="358"/>
      <c r="CA18" s="357"/>
      <c r="CB18" s="358"/>
      <c r="CC18" s="357"/>
      <c r="CD18" s="358"/>
      <c r="CE18" s="357"/>
      <c r="CF18" s="358"/>
      <c r="CG18" s="357"/>
      <c r="CH18" s="358"/>
      <c r="CI18" s="357"/>
      <c r="CJ18" s="358"/>
      <c r="CK18" s="357"/>
      <c r="CL18" s="358"/>
      <c r="CM18" s="357"/>
      <c r="CN18" s="358"/>
      <c r="CO18" s="357"/>
      <c r="CP18" s="358"/>
      <c r="CQ18" s="357"/>
      <c r="CR18" s="358"/>
      <c r="CS18" s="356" t="str">
        <f t="shared" ref="CS18:CS81" si="4">IF(SUM(AW18,AY18,BA18,BC18,BE18,BG18,BI18,BK18,BM18,BO18,BQ18,BS18,BU18,BW18,BY18,CA18,CC18,CE18,CG18,CI18,CK18,CM18)=0,"",SUM(AW18,AY18,BA18,BC18,BE18,BG18,BI18,BK18,BM18,BO18,BQ18,BS18,BU18,BW18,BY18,CA18,CC18,CE18,CG18,CI18,CK18,CM18,CO18,CQ18))</f>
        <v/>
      </c>
      <c r="CT18" s="359" t="s">
        <v>191</v>
      </c>
      <c r="CU18" s="454"/>
      <c r="CV18" s="454"/>
      <c r="CW18" s="350" t="str">
        <f>IF(CV18="","",IF(IF(OR(T18=Desplegables!$B$5,T18=Desplegables!$B$6,),(U18-CV18)/(U18-W18),CV18/W18)&lt;0,0%,IF(IF(OR(T18=Desplegables!$B$5,T18=Desplegables!$B$6,),(U18-CV18)/(U18-W18),CV18/W18)&gt;1,100%,IF(OR(T18=Desplegables!$B$5,T18=Desplegables!$B$6,),(U18-CV18)/(U18-W18),CV18/W18))))</f>
        <v/>
      </c>
      <c r="CX18" s="350" t="str">
        <f>IF(CV18="","",IF(IF(OR(T18=Desplegables!$B$5,T18=Desplegables!$B$6,),(U18-CV18)/(U18-AI18),CV18/AI18)&lt;0,0%,IF(IF(OR(T18=Desplegables!$B$5,T18=Desplegables!$B$6,),(U18-CV18)/(U18-AI18),CV18/AI18)&gt;1,100%,IF(OR(T18=Desplegables!$B$5,T18=Desplegables!$B$6,),(U18-CV18)/(U18-AI18),CV18/AI18))))</f>
        <v/>
      </c>
      <c r="CY18" s="361"/>
      <c r="CZ18" s="365"/>
      <c r="DA18" s="350" t="str">
        <f>IF(CZ18="","",IF(CZ18/SUM(AW18,AY18)&gt;1,100%,CZ18/SUM(AW18,AY18)))</f>
        <v/>
      </c>
      <c r="DB18" s="363" t="str">
        <f>IFERROR(CW18*(I18/G18),"")</f>
        <v/>
      </c>
      <c r="DC18" s="364" t="str">
        <f t="shared" ref="DC18:DC81" si="5">IFERROR(CW18*(I18/G18)*(G18/E18),"")</f>
        <v/>
      </c>
      <c r="DD18" s="364" t="str">
        <f t="shared" ref="DD18:DD81" si="6">IFERROR(CW18*I18,"")</f>
        <v/>
      </c>
      <c r="DE18" s="359" t="s">
        <v>191</v>
      </c>
      <c r="DF18" s="454"/>
      <c r="DG18" s="350" t="str">
        <f>IF(DF18="","",IF(IF(OR(T18=Desplegables!$B$5,T18=Desplegables!$B$6,),(U18-DF18)/(U18-W18),DF18/W18)&lt;0,0%,IF(IF(OR(T18=Desplegables!$B$5,T18=Desplegables!$B$6,),(U18-DF18)/(U18-W18),DF18/W18)&gt;1,100%,IF(OR(T18=Desplegables!$B$5,T18=Desplegables!$B$6,),(U18-DF18)/(U18-W18),DF18/W18))))</f>
        <v/>
      </c>
      <c r="DH18" s="350" t="str">
        <f>IF(DF18="","",IF(IF(OR(T18=Desplegables!$B$5,T18=Desplegables!$B$6,),(U18-DF18)/(U18-AI18),DF18/AI18)&lt;0,0%,IF(IF(OR(T18=Desplegables!$B$5,T18=Desplegables!$B$6,),(U18-DF18)/(U18-AI18),DF18/AI18)&gt;1,100%,IF(OR(T18=Desplegables!$B$5,T18=Desplegables!$B$6,),(U18-DF18)/(U18-AI18),DF18/AI18))))</f>
        <v/>
      </c>
      <c r="DI18" s="365"/>
      <c r="DJ18" s="350" t="str">
        <f t="shared" si="1"/>
        <v/>
      </c>
      <c r="DK18" s="366" t="str">
        <f t="shared" ref="DK18:DK48" si="7">IFERROR(DG18*(I18/G18),"")</f>
        <v/>
      </c>
      <c r="DL18" s="367" t="str">
        <f t="shared" ref="DL18:DL48" si="8">IFERROR(DG18*(I18/G18)*(G18/E18),"")</f>
        <v/>
      </c>
      <c r="DM18" s="368" t="str">
        <f t="shared" si="2"/>
        <v/>
      </c>
      <c r="DN18" s="247"/>
    </row>
    <row r="19" spans="2:118" s="248" customFormat="1" ht="102">
      <c r="B19" s="235" t="s">
        <v>428</v>
      </c>
      <c r="C19" s="236">
        <f>SUMIF(B$17:B$37,B17,I$17:I$37)</f>
        <v>0.14285714285714285</v>
      </c>
      <c r="D19" s="237" t="s">
        <v>866</v>
      </c>
      <c r="E19" s="236">
        <f>SUMIF(D$17:D$37,D17,I$17:I$37)</f>
        <v>1.0000000000000004</v>
      </c>
      <c r="F19" s="237" t="s">
        <v>436</v>
      </c>
      <c r="G19" s="236">
        <f t="shared" si="0"/>
        <v>4.7619047619047616E-2</v>
      </c>
      <c r="H19" s="238" t="s">
        <v>440</v>
      </c>
      <c r="I19" s="239">
        <f>IFERROR(1/COUNTA(H$17:H$37),"0%")</f>
        <v>4.7619047619047616E-2</v>
      </c>
      <c r="J19" s="240" t="s">
        <v>189</v>
      </c>
      <c r="K19" s="241" t="s">
        <v>446</v>
      </c>
      <c r="L19" s="241" t="s">
        <v>447</v>
      </c>
      <c r="M19" s="241" t="s">
        <v>337</v>
      </c>
      <c r="N19" s="242" t="s">
        <v>345</v>
      </c>
      <c r="O19" s="243">
        <v>45292</v>
      </c>
      <c r="P19" s="244">
        <v>45657</v>
      </c>
      <c r="Q19" s="243" t="s">
        <v>7</v>
      </c>
      <c r="R19" s="245" t="s">
        <v>441</v>
      </c>
      <c r="S19" s="246" t="s">
        <v>434</v>
      </c>
      <c r="T19" s="349" t="s">
        <v>63</v>
      </c>
      <c r="U19" s="354">
        <v>420</v>
      </c>
      <c r="V19" s="351">
        <v>2023</v>
      </c>
      <c r="W19" s="354">
        <v>490</v>
      </c>
      <c r="X19" s="354">
        <v>560</v>
      </c>
      <c r="Y19" s="354">
        <v>630</v>
      </c>
      <c r="Z19" s="354">
        <v>700</v>
      </c>
      <c r="AA19" s="354"/>
      <c r="AB19" s="354"/>
      <c r="AC19" s="354"/>
      <c r="AD19" s="354"/>
      <c r="AE19" s="354"/>
      <c r="AF19" s="354"/>
      <c r="AG19" s="354"/>
      <c r="AH19" s="354"/>
      <c r="AI19" s="354">
        <f t="shared" si="3"/>
        <v>2380</v>
      </c>
      <c r="AJ19" s="355"/>
      <c r="AK19" s="355"/>
      <c r="AL19" s="355"/>
      <c r="AM19" s="355"/>
      <c r="AN19" s="355"/>
      <c r="AO19" s="355"/>
      <c r="AP19" s="355"/>
      <c r="AQ19" s="355"/>
      <c r="AR19" s="355"/>
      <c r="AS19" s="355"/>
      <c r="AT19" s="355"/>
      <c r="AU19" s="355"/>
      <c r="AV19" s="356" t="str">
        <f>IF(SUM(AJ19:AU19)=0,"",SUM(AJ19:AU19))</f>
        <v/>
      </c>
      <c r="AW19" s="357"/>
      <c r="AX19" s="358" t="s">
        <v>88</v>
      </c>
      <c r="AY19" s="357"/>
      <c r="AZ19" s="358"/>
      <c r="BA19" s="357"/>
      <c r="BB19" s="358"/>
      <c r="BC19" s="357"/>
      <c r="BD19" s="358"/>
      <c r="BE19" s="357"/>
      <c r="BF19" s="358"/>
      <c r="BG19" s="357"/>
      <c r="BH19" s="358"/>
      <c r="BI19" s="357"/>
      <c r="BJ19" s="358"/>
      <c r="BK19" s="357"/>
      <c r="BL19" s="358"/>
      <c r="BM19" s="357"/>
      <c r="BN19" s="358"/>
      <c r="BO19" s="357"/>
      <c r="BP19" s="358"/>
      <c r="BQ19" s="357"/>
      <c r="BR19" s="358"/>
      <c r="BS19" s="357"/>
      <c r="BT19" s="358"/>
      <c r="BU19" s="357"/>
      <c r="BV19" s="358"/>
      <c r="BW19" s="357"/>
      <c r="BX19" s="358"/>
      <c r="BY19" s="357"/>
      <c r="BZ19" s="358"/>
      <c r="CA19" s="357"/>
      <c r="CB19" s="358"/>
      <c r="CC19" s="357"/>
      <c r="CD19" s="358"/>
      <c r="CE19" s="357"/>
      <c r="CF19" s="358"/>
      <c r="CG19" s="357"/>
      <c r="CH19" s="358"/>
      <c r="CI19" s="357"/>
      <c r="CJ19" s="358"/>
      <c r="CK19" s="357"/>
      <c r="CL19" s="358"/>
      <c r="CM19" s="357"/>
      <c r="CN19" s="358"/>
      <c r="CO19" s="357"/>
      <c r="CP19" s="358"/>
      <c r="CQ19" s="357"/>
      <c r="CR19" s="358"/>
      <c r="CS19" s="356" t="str">
        <f t="shared" si="4"/>
        <v/>
      </c>
      <c r="CT19" s="359" t="s">
        <v>192</v>
      </c>
      <c r="CU19" s="454"/>
      <c r="CV19" s="454"/>
      <c r="CW19" s="350" t="str">
        <f>IF(CV19="","",IF(IF(OR(T19=Desplegables!$B$5,T19=Desplegables!$B$6,),(U19-CV19)/(U19-W19),CV19/W19)&lt;0,0%,IF(IF(OR(T19=Desplegables!$B$5,T19=Desplegables!$B$6,),(U19-CV19)/(U19-W19),CV19/W19)&gt;1,100%,IF(OR(T19=Desplegables!$B$5,T19=Desplegables!$B$6,),(U19-CV19)/(U19-W19),CV19/W19))))</f>
        <v/>
      </c>
      <c r="CX19" s="350" t="str">
        <f>IF(CV19="","",IF(IF(OR(T19=Desplegables!$B$5,T19=Desplegables!$B$6,),(U19-CV19)/(U19-AI19),CV19/AI19)&lt;0,0%,IF(IF(OR(T19=Desplegables!$B$5,T19=Desplegables!$B$6,),(U19-CV19)/(U19-AI19),CV19/AI19)&gt;1,100%,IF(OR(T19=Desplegables!$B$5,T19=Desplegables!$B$6,),(U19-CV19)/(U19-AI19),CV19/AI19))))</f>
        <v/>
      </c>
      <c r="CY19" s="361"/>
      <c r="CZ19" s="365"/>
      <c r="DA19" s="350" t="str">
        <f t="shared" ref="DA19:DA81" si="9">IF(CZ19="","",IF(CZ19/SUM(AW19,AY19)&gt;1,100%,CZ19/SUM(AW19,AY19)))</f>
        <v/>
      </c>
      <c r="DB19" s="363" t="str">
        <f t="shared" ref="DB19:DB81" si="10">IFERROR(CW19*(I19/G19),"")</f>
        <v/>
      </c>
      <c r="DC19" s="364" t="str">
        <f t="shared" si="5"/>
        <v/>
      </c>
      <c r="DD19" s="364" t="str">
        <f t="shared" si="6"/>
        <v/>
      </c>
      <c r="DE19" s="359" t="s">
        <v>192</v>
      </c>
      <c r="DF19" s="454"/>
      <c r="DG19" s="350" t="str">
        <f>IF(DF19="","",IF(IF(OR(T19=Desplegables!$B$5,T19=Desplegables!$B$6,),(U19-DF19)/(U19-W19),DF19/W19)&lt;0,0%,IF(IF(OR(T19=Desplegables!$B$5,T19=Desplegables!$B$6,),(U19-DF19)/(U19-W19),DF19/W19)&gt;1,100%,IF(OR(T19=Desplegables!$B$5,T19=Desplegables!$B$6,),(U19-DF19)/(U19-W19),DF19/W19))))</f>
        <v/>
      </c>
      <c r="DH19" s="350" t="str">
        <f>IF(DF19="","",IF(IF(OR(T19=Desplegables!$B$5,T19=Desplegables!$B$6,),(U19-DF19)/(U19-AI19),DF19/AI19)&lt;0,0%,IF(IF(OR(T19=Desplegables!$B$5,T19=Desplegables!$B$6,),(U19-DF19)/(U19-AI19),DF19/AI19)&gt;1,100%,IF(OR(T19=Desplegables!$B$5,T19=Desplegables!$B$6,),(U19-DF19)/(U19-AI19),DF19/AI19))))</f>
        <v/>
      </c>
      <c r="DI19" s="365"/>
      <c r="DJ19" s="350" t="str">
        <f t="shared" si="1"/>
        <v/>
      </c>
      <c r="DK19" s="366" t="str">
        <f t="shared" si="7"/>
        <v/>
      </c>
      <c r="DL19" s="367" t="str">
        <f t="shared" si="8"/>
        <v/>
      </c>
      <c r="DM19" s="368" t="str">
        <f t="shared" si="2"/>
        <v/>
      </c>
      <c r="DN19" s="247"/>
    </row>
    <row r="20" spans="2:118" s="248" customFormat="1" ht="127.5">
      <c r="B20" s="235" t="s">
        <v>896</v>
      </c>
      <c r="C20" s="236">
        <f>SUMIF(B$17:B$37,B17,I$17:I$37)</f>
        <v>0.14285714285714285</v>
      </c>
      <c r="D20" s="237" t="s">
        <v>866</v>
      </c>
      <c r="E20" s="236">
        <f>SUMIF(D$17:D$37,D17,I$17:I$37)</f>
        <v>1.0000000000000004</v>
      </c>
      <c r="F20" s="237" t="s">
        <v>442</v>
      </c>
      <c r="G20" s="236" t="e">
        <f t="shared" si="0"/>
        <v>#VALUE!</v>
      </c>
      <c r="H20" s="238" t="s">
        <v>443</v>
      </c>
      <c r="I20" s="239">
        <f t="shared" ref="I20:I37" si="11">IFERROR(1/COUNTA(H$17:H$37),"0%")</f>
        <v>4.7619047619047616E-2</v>
      </c>
      <c r="J20" s="240" t="s">
        <v>189</v>
      </c>
      <c r="K20" s="241" t="s">
        <v>444</v>
      </c>
      <c r="L20" s="241" t="s">
        <v>445</v>
      </c>
      <c r="M20" s="241" t="s">
        <v>338</v>
      </c>
      <c r="N20" s="242" t="s">
        <v>339</v>
      </c>
      <c r="O20" s="243">
        <v>45292</v>
      </c>
      <c r="P20" s="244">
        <v>45657</v>
      </c>
      <c r="Q20" s="243" t="s">
        <v>16</v>
      </c>
      <c r="R20" s="245" t="s">
        <v>448</v>
      </c>
      <c r="S20" s="246" t="s">
        <v>449</v>
      </c>
      <c r="T20" s="349" t="s">
        <v>63</v>
      </c>
      <c r="U20" s="350">
        <v>1</v>
      </c>
      <c r="V20" s="351">
        <v>2023</v>
      </c>
      <c r="W20" s="350">
        <v>1</v>
      </c>
      <c r="X20" s="350">
        <v>1</v>
      </c>
      <c r="Y20" s="350">
        <v>1</v>
      </c>
      <c r="Z20" s="350">
        <v>1</v>
      </c>
      <c r="AA20" s="350"/>
      <c r="AB20" s="350"/>
      <c r="AC20" s="350"/>
      <c r="AD20" s="350"/>
      <c r="AE20" s="350"/>
      <c r="AF20" s="350"/>
      <c r="AG20" s="350"/>
      <c r="AH20" s="350"/>
      <c r="AI20" s="354">
        <f>SUM(W20:AH20)</f>
        <v>4</v>
      </c>
      <c r="AJ20" s="355">
        <v>1</v>
      </c>
      <c r="AK20" s="355"/>
      <c r="AL20" s="355"/>
      <c r="AM20" s="355"/>
      <c r="AN20" s="355"/>
      <c r="AO20" s="355"/>
      <c r="AP20" s="355"/>
      <c r="AQ20" s="355"/>
      <c r="AR20" s="355"/>
      <c r="AS20" s="355"/>
      <c r="AT20" s="355"/>
      <c r="AU20" s="355"/>
      <c r="AV20" s="356">
        <f t="shared" ref="AV20:AV26" si="12">IF(SUM(AJ20:AU20)=0,"",SUM(AJ20:AU20))</f>
        <v>1</v>
      </c>
      <c r="AW20" s="357"/>
      <c r="AX20" s="358" t="s">
        <v>88</v>
      </c>
      <c r="AY20" s="357"/>
      <c r="AZ20" s="358"/>
      <c r="BA20" s="357"/>
      <c r="BB20" s="358"/>
      <c r="BC20" s="357"/>
      <c r="BD20" s="358"/>
      <c r="BE20" s="357"/>
      <c r="BF20" s="358"/>
      <c r="BG20" s="357"/>
      <c r="BH20" s="358"/>
      <c r="BI20" s="357"/>
      <c r="BJ20" s="358"/>
      <c r="BK20" s="357"/>
      <c r="BL20" s="358"/>
      <c r="BM20" s="357"/>
      <c r="BN20" s="358"/>
      <c r="BO20" s="357"/>
      <c r="BP20" s="358"/>
      <c r="BQ20" s="357"/>
      <c r="BR20" s="358"/>
      <c r="BS20" s="357"/>
      <c r="BT20" s="358"/>
      <c r="BU20" s="357"/>
      <c r="BV20" s="358"/>
      <c r="BW20" s="357"/>
      <c r="BX20" s="358"/>
      <c r="BY20" s="357"/>
      <c r="BZ20" s="358"/>
      <c r="CA20" s="357"/>
      <c r="CB20" s="358"/>
      <c r="CC20" s="357"/>
      <c r="CD20" s="358"/>
      <c r="CE20" s="357"/>
      <c r="CF20" s="358"/>
      <c r="CG20" s="357"/>
      <c r="CH20" s="358"/>
      <c r="CI20" s="357"/>
      <c r="CJ20" s="358"/>
      <c r="CK20" s="357"/>
      <c r="CL20" s="358"/>
      <c r="CM20" s="357"/>
      <c r="CN20" s="358"/>
      <c r="CO20" s="357"/>
      <c r="CP20" s="358"/>
      <c r="CQ20" s="357"/>
      <c r="CR20" s="358"/>
      <c r="CS20" s="356" t="str">
        <f t="shared" si="4"/>
        <v/>
      </c>
      <c r="CT20" s="359" t="s">
        <v>193</v>
      </c>
      <c r="CU20" s="350"/>
      <c r="CV20" s="350"/>
      <c r="CW20" s="350" t="str">
        <f>IF(CV20="","",IF(IF(OR(T20=Desplegables!$B$5,T20=Desplegables!$B$6,),(U20-CV20)/(U20-W20),CV20/W20)&lt;0,0%,IF(IF(OR(T20=Desplegables!$B$5,T20=Desplegables!$B$6,),(U20-CV20)/(U20-W20),CV20/W20)&gt;1,100%,IF(OR(T20=Desplegables!$B$5,T20=Desplegables!$B$6,),(U20-CV20)/(U20-W20),CV20/W20))))</f>
        <v/>
      </c>
      <c r="CX20" s="350" t="str">
        <f>IF(CV20="","",IF(IF(OR(T20=Desplegables!$B$5,T20=Desplegables!$B$6,),(U20-CV20)/(U20-AI20),CV20/AI20)&lt;0,0%,IF(IF(OR(T20=Desplegables!$B$5,T20=Desplegables!$B$6,),(U20-CV20)/(U20-AI20),CV20/AI20)&gt;1,100%,IF(OR(T20=Desplegables!$B$5,T20=Desplegables!$B$6,),(U20-CV20)/(U20-AI20),CV20/AI20))))</f>
        <v/>
      </c>
      <c r="CY20" s="361"/>
      <c r="CZ20" s="365"/>
      <c r="DA20" s="350" t="str">
        <f t="shared" si="9"/>
        <v/>
      </c>
      <c r="DB20" s="363" t="str">
        <f t="shared" si="10"/>
        <v/>
      </c>
      <c r="DC20" s="364" t="str">
        <f t="shared" si="5"/>
        <v/>
      </c>
      <c r="DD20" s="364" t="str">
        <f t="shared" si="6"/>
        <v/>
      </c>
      <c r="DE20" s="359" t="s">
        <v>193</v>
      </c>
      <c r="DF20" s="350"/>
      <c r="DG20" s="350" t="str">
        <f>IF(DF20="","",IF(IF(OR(T20=Desplegables!$B$5,T20=Desplegables!$B$6,),(U20-DF20)/(U20-W20),DF20/W20)&lt;0,0%,IF(IF(OR(T20=Desplegables!$B$5,T20=Desplegables!$B$6,),(U20-DF20)/(U20-W20),DF20/W20)&gt;1,100%,IF(OR(T20=Desplegables!$B$5,T20=Desplegables!$B$6,),(U20-DF20)/(U20-W20),DF20/W20))))</f>
        <v/>
      </c>
      <c r="DH20" s="350" t="str">
        <f>IF(DF20="","",IF(IF(OR(T20=Desplegables!$B$5,T20=Desplegables!$B$6,),(U20-DF20)/(U20-AI20),DF20/AI20)&lt;0,0%,IF(IF(OR(T20=Desplegables!$B$5,T20=Desplegables!$B$6,),(U20-DF20)/(U20-AI20),DF20/AI20)&gt;1,100%,IF(OR(T20=Desplegables!$B$5,T20=Desplegables!$B$6,),(U20-DF20)/(U20-AI20),DF20/AI20))))</f>
        <v/>
      </c>
      <c r="DI20" s="365"/>
      <c r="DJ20" s="350" t="str">
        <f t="shared" si="1"/>
        <v/>
      </c>
      <c r="DK20" s="366" t="str">
        <f t="shared" si="7"/>
        <v/>
      </c>
      <c r="DL20" s="367" t="str">
        <f t="shared" si="8"/>
        <v/>
      </c>
      <c r="DM20" s="368" t="str">
        <f t="shared" si="2"/>
        <v/>
      </c>
      <c r="DN20" s="247"/>
    </row>
    <row r="21" spans="2:118" s="248" customFormat="1" ht="127.5">
      <c r="B21" s="235" t="s">
        <v>896</v>
      </c>
      <c r="C21" s="236">
        <f>SUMIF(B$17:B$37,B17,I$17:I$37)</f>
        <v>0.14285714285714285</v>
      </c>
      <c r="D21" s="237" t="s">
        <v>866</v>
      </c>
      <c r="E21" s="236">
        <f>SUMIF(D$17:D$37,D17,I$17:I$37)</f>
        <v>1.0000000000000004</v>
      </c>
      <c r="F21" s="237" t="s">
        <v>454</v>
      </c>
      <c r="G21" s="236">
        <f t="shared" si="0"/>
        <v>4.7619047619047616E-2</v>
      </c>
      <c r="H21" s="238" t="s">
        <v>450</v>
      </c>
      <c r="I21" s="239">
        <f t="shared" si="11"/>
        <v>4.7619047619047616E-2</v>
      </c>
      <c r="J21" s="240" t="s">
        <v>189</v>
      </c>
      <c r="K21" s="241" t="s">
        <v>451</v>
      </c>
      <c r="L21" s="241" t="s">
        <v>452</v>
      </c>
      <c r="M21" s="241" t="s">
        <v>338</v>
      </c>
      <c r="N21" s="242" t="s">
        <v>340</v>
      </c>
      <c r="O21" s="243">
        <v>45292</v>
      </c>
      <c r="P21" s="244">
        <v>45657</v>
      </c>
      <c r="Q21" s="243" t="s">
        <v>16</v>
      </c>
      <c r="R21" s="245" t="s">
        <v>453</v>
      </c>
      <c r="S21" s="246" t="s">
        <v>449</v>
      </c>
      <c r="T21" s="349" t="s">
        <v>63</v>
      </c>
      <c r="U21" s="350">
        <v>1</v>
      </c>
      <c r="V21" s="351">
        <v>2023</v>
      </c>
      <c r="W21" s="350">
        <v>1</v>
      </c>
      <c r="X21" s="350">
        <v>1</v>
      </c>
      <c r="Y21" s="350">
        <v>1</v>
      </c>
      <c r="Z21" s="350">
        <v>1</v>
      </c>
      <c r="AA21" s="350"/>
      <c r="AB21" s="350"/>
      <c r="AC21" s="350"/>
      <c r="AD21" s="350"/>
      <c r="AE21" s="350"/>
      <c r="AF21" s="350"/>
      <c r="AG21" s="350"/>
      <c r="AH21" s="350"/>
      <c r="AI21" s="354">
        <f t="shared" si="3"/>
        <v>4</v>
      </c>
      <c r="AJ21" s="355">
        <v>1</v>
      </c>
      <c r="AK21" s="355"/>
      <c r="AL21" s="355"/>
      <c r="AM21" s="355"/>
      <c r="AN21" s="355"/>
      <c r="AO21" s="355"/>
      <c r="AP21" s="355"/>
      <c r="AQ21" s="355"/>
      <c r="AR21" s="355"/>
      <c r="AS21" s="355"/>
      <c r="AT21" s="355"/>
      <c r="AU21" s="355"/>
      <c r="AV21" s="356">
        <f t="shared" si="12"/>
        <v>1</v>
      </c>
      <c r="AW21" s="357"/>
      <c r="AX21" s="358" t="s">
        <v>88</v>
      </c>
      <c r="AY21" s="357"/>
      <c r="AZ21" s="358"/>
      <c r="BA21" s="357"/>
      <c r="BB21" s="358"/>
      <c r="BC21" s="357"/>
      <c r="BD21" s="358"/>
      <c r="BE21" s="357"/>
      <c r="BF21" s="358"/>
      <c r="BG21" s="357"/>
      <c r="BH21" s="358"/>
      <c r="BI21" s="357"/>
      <c r="BJ21" s="358"/>
      <c r="BK21" s="357"/>
      <c r="BL21" s="358"/>
      <c r="BM21" s="357"/>
      <c r="BN21" s="358"/>
      <c r="BO21" s="357"/>
      <c r="BP21" s="358"/>
      <c r="BQ21" s="357"/>
      <c r="BR21" s="358"/>
      <c r="BS21" s="357"/>
      <c r="BT21" s="358"/>
      <c r="BU21" s="357"/>
      <c r="BV21" s="358"/>
      <c r="BW21" s="357"/>
      <c r="BX21" s="358"/>
      <c r="BY21" s="357"/>
      <c r="BZ21" s="358"/>
      <c r="CA21" s="357"/>
      <c r="CB21" s="358"/>
      <c r="CC21" s="357"/>
      <c r="CD21" s="358"/>
      <c r="CE21" s="357"/>
      <c r="CF21" s="358"/>
      <c r="CG21" s="357"/>
      <c r="CH21" s="358"/>
      <c r="CI21" s="357"/>
      <c r="CJ21" s="358"/>
      <c r="CK21" s="357"/>
      <c r="CL21" s="358"/>
      <c r="CM21" s="357"/>
      <c r="CN21" s="358"/>
      <c r="CO21" s="357"/>
      <c r="CP21" s="358"/>
      <c r="CQ21" s="357"/>
      <c r="CR21" s="358"/>
      <c r="CS21" s="356" t="str">
        <f t="shared" si="4"/>
        <v/>
      </c>
      <c r="CT21" s="359" t="s">
        <v>194</v>
      </c>
      <c r="CU21" s="350"/>
      <c r="CV21" s="350"/>
      <c r="CW21" s="350" t="str">
        <f>IF(CV21="","",IF(IF(OR(T21=Desplegables!$B$5,T21=Desplegables!$B$6,),(U21-CV21)/(U21-W21),CV21/W21)&lt;0,0%,IF(IF(OR(T21=Desplegables!$B$5,T21=Desplegables!$B$6,),(U21-CV21)/(U21-W21),CV21/W21)&gt;1,100%,IF(OR(T21=Desplegables!$B$5,T21=Desplegables!$B$6,),(U21-CV21)/(U21-W21),CV21/W21))))</f>
        <v/>
      </c>
      <c r="CX21" s="350" t="str">
        <f>IF(CV21="","",IF(IF(OR(T21=Desplegables!$B$5,T21=Desplegables!$B$6,),(U21-CV21)/(U21-AI21),CV21/AI21)&lt;0,0%,IF(IF(OR(T21=Desplegables!$B$5,T21=Desplegables!$B$6,),(U21-CV21)/(U21-AI21),CV21/AI21)&gt;1,100%,IF(OR(T21=Desplegables!$B$5,T21=Desplegables!$B$6,),(U21-CV21)/(U21-AI21),CV21/AI21))))</f>
        <v/>
      </c>
      <c r="CY21" s="361"/>
      <c r="CZ21" s="365"/>
      <c r="DA21" s="350" t="str">
        <f t="shared" si="9"/>
        <v/>
      </c>
      <c r="DB21" s="363" t="str">
        <f t="shared" si="10"/>
        <v/>
      </c>
      <c r="DC21" s="364" t="str">
        <f t="shared" si="5"/>
        <v/>
      </c>
      <c r="DD21" s="364" t="str">
        <f t="shared" si="6"/>
        <v/>
      </c>
      <c r="DE21" s="359" t="s">
        <v>194</v>
      </c>
      <c r="DF21" s="350"/>
      <c r="DG21" s="350" t="str">
        <f>IF(DF21="","",IF(IF(OR(T21=Desplegables!$B$5,T21=Desplegables!$B$6,),(U21-DF21)/(U21-W21),DF21/W21)&lt;0,0%,IF(IF(OR(T21=Desplegables!$B$5,T21=Desplegables!$B$6,),(U21-DF21)/(U21-W21),DF21/W21)&gt;1,100%,IF(OR(T21=Desplegables!$B$5,T21=Desplegables!$B$6,),(U21-DF21)/(U21-W21),DF21/W21))))</f>
        <v/>
      </c>
      <c r="DH21" s="350" t="str">
        <f>IF(DF21="","",IF(IF(OR(T21=Desplegables!$B$5,T21=Desplegables!$B$6,),(U21-DF21)/(U21-AI21),DF21/AI21)&lt;0,0%,IF(IF(OR(T21=Desplegables!$B$5,T21=Desplegables!$B$6,),(U21-DF21)/(U21-AI21),DF21/AI21)&gt;1,100%,IF(OR(T21=Desplegables!$B$5,T21=Desplegables!$B$6,),(U21-DF21)/(U21-AI21),DF21/AI21))))</f>
        <v/>
      </c>
      <c r="DI21" s="365"/>
      <c r="DJ21" s="350" t="str">
        <f t="shared" si="1"/>
        <v/>
      </c>
      <c r="DK21" s="366" t="str">
        <f t="shared" si="7"/>
        <v/>
      </c>
      <c r="DL21" s="367" t="str">
        <f t="shared" si="8"/>
        <v/>
      </c>
      <c r="DM21" s="368" t="str">
        <f t="shared" si="2"/>
        <v/>
      </c>
      <c r="DN21" s="247"/>
    </row>
    <row r="22" spans="2:118" s="248" customFormat="1" ht="89.25">
      <c r="B22" s="469" t="s">
        <v>870</v>
      </c>
      <c r="C22" s="236">
        <f>SUMIF(B$17:B$37,B17,I$17:I$37)</f>
        <v>0.14285714285714285</v>
      </c>
      <c r="D22" s="237" t="s">
        <v>866</v>
      </c>
      <c r="E22" s="236">
        <f>SUMIF(D$17:D$37,D17,I$17:I$37)</f>
        <v>1.0000000000000004</v>
      </c>
      <c r="F22" s="237" t="s">
        <v>455</v>
      </c>
      <c r="G22" s="236">
        <f t="shared" si="0"/>
        <v>4.7619047619047616E-2</v>
      </c>
      <c r="H22" s="238" t="s">
        <v>456</v>
      </c>
      <c r="I22" s="239">
        <f t="shared" si="11"/>
        <v>4.7619047619047616E-2</v>
      </c>
      <c r="J22" s="240" t="s">
        <v>189</v>
      </c>
      <c r="K22" s="241" t="s">
        <v>457</v>
      </c>
      <c r="L22" s="241" t="s">
        <v>457</v>
      </c>
      <c r="M22" s="241" t="s">
        <v>341</v>
      </c>
      <c r="N22" s="242" t="s">
        <v>346</v>
      </c>
      <c r="O22" s="243">
        <v>45292</v>
      </c>
      <c r="P22" s="244">
        <v>45657</v>
      </c>
      <c r="Q22" s="243" t="s">
        <v>16</v>
      </c>
      <c r="R22" s="245" t="s">
        <v>458</v>
      </c>
      <c r="S22" s="246" t="s">
        <v>459</v>
      </c>
      <c r="T22" s="349" t="s">
        <v>63</v>
      </c>
      <c r="U22" s="354">
        <v>136177</v>
      </c>
      <c r="V22" s="351">
        <v>2023</v>
      </c>
      <c r="W22" s="354">
        <v>158873</v>
      </c>
      <c r="X22" s="354">
        <v>181569</v>
      </c>
      <c r="Y22" s="354">
        <v>204265</v>
      </c>
      <c r="Z22" s="354">
        <v>226961</v>
      </c>
      <c r="AA22" s="354"/>
      <c r="AB22" s="354"/>
      <c r="AC22" s="354"/>
      <c r="AD22" s="354"/>
      <c r="AE22" s="354"/>
      <c r="AF22" s="354"/>
      <c r="AG22" s="354"/>
      <c r="AH22" s="354"/>
      <c r="AI22" s="354">
        <f t="shared" si="3"/>
        <v>771668</v>
      </c>
      <c r="AJ22" s="355"/>
      <c r="AK22" s="355"/>
      <c r="AL22" s="355"/>
      <c r="AM22" s="355"/>
      <c r="AN22" s="355"/>
      <c r="AO22" s="355"/>
      <c r="AP22" s="355"/>
      <c r="AQ22" s="355"/>
      <c r="AR22" s="355"/>
      <c r="AS22" s="355"/>
      <c r="AT22" s="355"/>
      <c r="AU22" s="355"/>
      <c r="AV22" s="356" t="str">
        <f t="shared" si="12"/>
        <v/>
      </c>
      <c r="AW22" s="357"/>
      <c r="AX22" s="358" t="s">
        <v>88</v>
      </c>
      <c r="AY22" s="357"/>
      <c r="AZ22" s="358"/>
      <c r="BA22" s="357"/>
      <c r="BB22" s="358"/>
      <c r="BC22" s="357"/>
      <c r="BD22" s="358"/>
      <c r="BE22" s="357"/>
      <c r="BF22" s="358"/>
      <c r="BG22" s="357"/>
      <c r="BH22" s="358"/>
      <c r="BI22" s="357"/>
      <c r="BJ22" s="358"/>
      <c r="BK22" s="357"/>
      <c r="BL22" s="358"/>
      <c r="BM22" s="357"/>
      <c r="BN22" s="358"/>
      <c r="BO22" s="357"/>
      <c r="BP22" s="358"/>
      <c r="BQ22" s="357"/>
      <c r="BR22" s="358"/>
      <c r="BS22" s="357"/>
      <c r="BT22" s="358"/>
      <c r="BU22" s="357"/>
      <c r="BV22" s="358"/>
      <c r="BW22" s="357"/>
      <c r="BX22" s="358"/>
      <c r="BY22" s="357"/>
      <c r="BZ22" s="358"/>
      <c r="CA22" s="357"/>
      <c r="CB22" s="358"/>
      <c r="CC22" s="357"/>
      <c r="CD22" s="358"/>
      <c r="CE22" s="357"/>
      <c r="CF22" s="358"/>
      <c r="CG22" s="357"/>
      <c r="CH22" s="358"/>
      <c r="CI22" s="357"/>
      <c r="CJ22" s="358"/>
      <c r="CK22" s="357"/>
      <c r="CL22" s="358"/>
      <c r="CM22" s="357"/>
      <c r="CN22" s="358"/>
      <c r="CO22" s="357"/>
      <c r="CP22" s="358"/>
      <c r="CQ22" s="357"/>
      <c r="CR22" s="358"/>
      <c r="CS22" s="356" t="str">
        <f t="shared" si="4"/>
        <v/>
      </c>
      <c r="CT22" s="359" t="s">
        <v>196</v>
      </c>
      <c r="CU22" s="455"/>
      <c r="CV22" s="455"/>
      <c r="CW22" s="350" t="str">
        <f>IF(CV22="","",IF(IF(OR(T22=Desplegables!$B$5,T22=Desplegables!$B$6,),(U22-CV22)/(U22-W22),CV22/W22)&lt;0,0%,IF(IF(OR(T22=Desplegables!$B$5,T22=Desplegables!$B$6,),(U22-CV22)/(U22-W22),CV22/W22)&gt;1,100%,IF(OR(T22=Desplegables!$B$5,T22=Desplegables!$B$6,),(U22-CV22)/(U22-W22),CV22/W22))))</f>
        <v/>
      </c>
      <c r="CX22" s="350" t="str">
        <f>IF(CV22="","",IF(IF(OR(T22=Desplegables!$B$5,T22=Desplegables!$B$6,),(U22-CV22)/(U22-AI22),CV22/AI22)&lt;0,0%,IF(IF(OR(T22=Desplegables!$B$5,T22=Desplegables!$B$6,),(U22-CV22)/(U22-AI22),CV22/AI22)&gt;1,100%,IF(OR(T22=Desplegables!$B$5,T22=Desplegables!$B$6,),(U22-CV22)/(U22-AI22),CV22/AI22))))</f>
        <v/>
      </c>
      <c r="CY22" s="361"/>
      <c r="CZ22" s="361"/>
      <c r="DA22" s="350"/>
      <c r="DB22" s="363" t="str">
        <f t="shared" si="10"/>
        <v/>
      </c>
      <c r="DC22" s="364" t="str">
        <f t="shared" si="5"/>
        <v/>
      </c>
      <c r="DD22" s="364" t="str">
        <f t="shared" si="6"/>
        <v/>
      </c>
      <c r="DE22" s="359" t="s">
        <v>196</v>
      </c>
      <c r="DF22" s="454"/>
      <c r="DG22" s="350" t="str">
        <f>IF(DF22="","",IF(IF(OR(T22=Desplegables!$B$5,T22=Desplegables!$B$6,),(U22-DF22)/(U22-W22),DF22/W22)&lt;0,0%,IF(IF(OR(T22=Desplegables!$B$5,T22=Desplegables!$B$6,),(U22-DF22)/(U22-W22),DF22/W22)&gt;1,100%,IF(OR(T22=Desplegables!$B$5,T22=Desplegables!$B$6,),(U22-DF22)/(U22-W22),DF22/W22))))</f>
        <v/>
      </c>
      <c r="DH22" s="350" t="str">
        <f>IF(DF22="","",IF(IF(OR(T22=Desplegables!$B$5,T22=Desplegables!$B$6,),(U22-DF22)/(U22-AI22),DF22/AI22)&lt;0,0%,IF(IF(OR(T22=Desplegables!$B$5,T22=Desplegables!$B$6,),(U22-DF22)/(U22-AI22),DF22/AI22)&gt;1,100%,IF(OR(T22=Desplegables!$B$5,T22=Desplegables!$B$6,),(U22-DF22)/(U22-AI22),DF22/AI22))))</f>
        <v/>
      </c>
      <c r="DI22" s="365"/>
      <c r="DJ22" s="350" t="str">
        <f t="shared" si="1"/>
        <v/>
      </c>
      <c r="DK22" s="366" t="str">
        <f t="shared" si="7"/>
        <v/>
      </c>
      <c r="DL22" s="367" t="str">
        <f t="shared" si="8"/>
        <v/>
      </c>
      <c r="DM22" s="368" t="str">
        <f t="shared" si="2"/>
        <v/>
      </c>
      <c r="DN22" s="247"/>
    </row>
    <row r="23" spans="2:118" s="248" customFormat="1" ht="89.25">
      <c r="B23" s="235" t="s">
        <v>871</v>
      </c>
      <c r="C23" s="236">
        <f>SUMIF(B$17:B$37,B17,I$17:I$37)</f>
        <v>0.14285714285714285</v>
      </c>
      <c r="D23" s="237" t="s">
        <v>866</v>
      </c>
      <c r="E23" s="236">
        <f>SUMIF(D$17:D$37,D17,I$17:I$37)</f>
        <v>1.0000000000000004</v>
      </c>
      <c r="F23" s="237" t="s">
        <v>460</v>
      </c>
      <c r="G23" s="236">
        <f t="shared" si="0"/>
        <v>4.7619047619047616E-2</v>
      </c>
      <c r="H23" s="238" t="s">
        <v>461</v>
      </c>
      <c r="I23" s="239">
        <f t="shared" si="11"/>
        <v>4.7619047619047616E-2</v>
      </c>
      <c r="J23" s="240" t="s">
        <v>189</v>
      </c>
      <c r="K23" s="241" t="s">
        <v>462</v>
      </c>
      <c r="L23" s="241" t="s">
        <v>462</v>
      </c>
      <c r="M23" s="241" t="s">
        <v>341</v>
      </c>
      <c r="N23" s="242" t="s">
        <v>346</v>
      </c>
      <c r="O23" s="243">
        <v>45292</v>
      </c>
      <c r="P23" s="244">
        <v>45657</v>
      </c>
      <c r="Q23" s="243" t="s">
        <v>16</v>
      </c>
      <c r="R23" s="245" t="s">
        <v>463</v>
      </c>
      <c r="S23" s="246" t="s">
        <v>464</v>
      </c>
      <c r="T23" s="349" t="s">
        <v>63</v>
      </c>
      <c r="U23" s="354">
        <v>136177</v>
      </c>
      <c r="V23" s="351">
        <v>2023</v>
      </c>
      <c r="W23" s="354">
        <v>158873</v>
      </c>
      <c r="X23" s="354">
        <v>181569</v>
      </c>
      <c r="Y23" s="354">
        <v>204265</v>
      </c>
      <c r="Z23" s="354">
        <v>226961</v>
      </c>
      <c r="AA23" s="354"/>
      <c r="AB23" s="354"/>
      <c r="AC23" s="354"/>
      <c r="AD23" s="354"/>
      <c r="AE23" s="354"/>
      <c r="AF23" s="354"/>
      <c r="AG23" s="354"/>
      <c r="AH23" s="354"/>
      <c r="AI23" s="354">
        <f t="shared" si="3"/>
        <v>771668</v>
      </c>
      <c r="AJ23" s="355"/>
      <c r="AK23" s="355"/>
      <c r="AL23" s="355"/>
      <c r="AM23" s="355"/>
      <c r="AN23" s="355"/>
      <c r="AO23" s="355"/>
      <c r="AP23" s="355"/>
      <c r="AQ23" s="355"/>
      <c r="AR23" s="355"/>
      <c r="AS23" s="355"/>
      <c r="AT23" s="355"/>
      <c r="AU23" s="355"/>
      <c r="AV23" s="356" t="str">
        <f t="shared" si="12"/>
        <v/>
      </c>
      <c r="AW23" s="357"/>
      <c r="AX23" s="358" t="s">
        <v>88</v>
      </c>
      <c r="AY23" s="357"/>
      <c r="AZ23" s="358"/>
      <c r="BA23" s="357"/>
      <c r="BB23" s="358"/>
      <c r="BC23" s="357"/>
      <c r="BD23" s="358"/>
      <c r="BE23" s="357"/>
      <c r="BF23" s="358"/>
      <c r="BG23" s="357"/>
      <c r="BH23" s="358"/>
      <c r="BI23" s="357"/>
      <c r="BJ23" s="358"/>
      <c r="BK23" s="357"/>
      <c r="BL23" s="358"/>
      <c r="BM23" s="357"/>
      <c r="BN23" s="358"/>
      <c r="BO23" s="357"/>
      <c r="BP23" s="358"/>
      <c r="BQ23" s="357"/>
      <c r="BR23" s="358"/>
      <c r="BS23" s="357"/>
      <c r="BT23" s="358"/>
      <c r="BU23" s="357"/>
      <c r="BV23" s="358"/>
      <c r="BW23" s="357"/>
      <c r="BX23" s="358"/>
      <c r="BY23" s="357"/>
      <c r="BZ23" s="358"/>
      <c r="CA23" s="357"/>
      <c r="CB23" s="358"/>
      <c r="CC23" s="357"/>
      <c r="CD23" s="358"/>
      <c r="CE23" s="357"/>
      <c r="CF23" s="358"/>
      <c r="CG23" s="357"/>
      <c r="CH23" s="358"/>
      <c r="CI23" s="357"/>
      <c r="CJ23" s="358"/>
      <c r="CK23" s="357"/>
      <c r="CL23" s="358"/>
      <c r="CM23" s="357"/>
      <c r="CN23" s="358"/>
      <c r="CO23" s="357"/>
      <c r="CP23" s="358"/>
      <c r="CQ23" s="357"/>
      <c r="CR23" s="358"/>
      <c r="CS23" s="356" t="str">
        <f t="shared" si="4"/>
        <v/>
      </c>
      <c r="CT23" s="359" t="s">
        <v>197</v>
      </c>
      <c r="CU23" s="455"/>
      <c r="CV23" s="455"/>
      <c r="CW23" s="350" t="str">
        <f>IF(CV23="","",IF(IF(OR(T23=Desplegables!$B$5,T23=Desplegables!$B$6,),(U23-CV23)/(U23-W23),CV23/W23)&lt;0,0%,IF(IF(OR(T23=Desplegables!$B$5,T23=Desplegables!$B$6,),(U23-CV23)/(U23-W23),CV23/W23)&gt;1,100%,IF(OR(T23=Desplegables!$B$5,T23=Desplegables!$B$6,),(U23-CV23)/(U23-W23),CV23/W23))))</f>
        <v/>
      </c>
      <c r="CX23" s="350" t="str">
        <f>IF(CV23="","",IF(IF(OR(T23=Desplegables!$B$5,T23=Desplegables!$B$6,),(U23-CV23)/(U23-AI23),CV23/AI23)&lt;0,0%,IF(IF(OR(T23=Desplegables!$B$5,T23=Desplegables!$B$6,),(U23-CV23)/(U23-AI23),CV23/AI23)&gt;1,100%,IF(OR(T23=Desplegables!$B$5,T23=Desplegables!$B$6,),(U23-CV23)/(U23-AI23),CV23/AI23))))</f>
        <v/>
      </c>
      <c r="CY23" s="361"/>
      <c r="CZ23" s="361"/>
      <c r="DA23" s="350" t="str">
        <f t="shared" si="9"/>
        <v/>
      </c>
      <c r="DB23" s="363" t="str">
        <f t="shared" si="10"/>
        <v/>
      </c>
      <c r="DC23" s="364" t="str">
        <f t="shared" si="5"/>
        <v/>
      </c>
      <c r="DD23" s="364" t="str">
        <f t="shared" si="6"/>
        <v/>
      </c>
      <c r="DE23" s="359" t="s">
        <v>197</v>
      </c>
      <c r="DF23" s="454"/>
      <c r="DG23" s="350" t="str">
        <f>IF(DF23="","",IF(IF(OR(T23=Desplegables!$B$5,T23=Desplegables!$B$6,),(U23-DF23)/(U23-W23),DF23/W23)&lt;0,0%,IF(IF(OR(T23=Desplegables!$B$5,T23=Desplegables!$B$6,),(U23-DF23)/(U23-W23),DF23/W23)&gt;1,100%,IF(OR(T23=Desplegables!$B$5,T23=Desplegables!$B$6,),(U23-DF23)/(U23-W23),DF23/W23))))</f>
        <v/>
      </c>
      <c r="DH23" s="350" t="str">
        <f>IF(DF23="","",IF(IF(OR(T23=Desplegables!$B$5,T23=Desplegables!$B$6,),(U23-DF23)/(U23-AI23),DF23/AI23)&lt;0,0%,IF(IF(OR(T23=Desplegables!$B$5,T23=Desplegables!$B$6,),(U23-DF23)/(U23-AI23),DF23/AI23)&gt;1,100%,IF(OR(T23=Desplegables!$B$5,T23=Desplegables!$B$6,),(U23-DF23)/(U23-AI23),DF23/AI23))))</f>
        <v/>
      </c>
      <c r="DI23" s="365"/>
      <c r="DJ23" s="350" t="str">
        <f t="shared" si="1"/>
        <v/>
      </c>
      <c r="DK23" s="366" t="str">
        <f t="shared" si="7"/>
        <v/>
      </c>
      <c r="DL23" s="367" t="str">
        <f t="shared" si="8"/>
        <v/>
      </c>
      <c r="DM23" s="368" t="str">
        <f t="shared" si="2"/>
        <v/>
      </c>
      <c r="DN23" s="247"/>
    </row>
    <row r="24" spans="2:118" s="248" customFormat="1" ht="140.25">
      <c r="B24" s="235" t="s">
        <v>872</v>
      </c>
      <c r="C24" s="236">
        <f>SUMIF(B$17:B$37,B17,I$17:I$37)</f>
        <v>0.14285714285714285</v>
      </c>
      <c r="D24" s="237" t="s">
        <v>866</v>
      </c>
      <c r="E24" s="236">
        <f>SUMIF(D$17:D$37,D17,I$17:I$37)</f>
        <v>1.0000000000000004</v>
      </c>
      <c r="F24" s="237" t="s">
        <v>465</v>
      </c>
      <c r="G24" s="236">
        <f t="shared" si="0"/>
        <v>4.7619047619047616E-2</v>
      </c>
      <c r="H24" s="238" t="s">
        <v>466</v>
      </c>
      <c r="I24" s="239">
        <f t="shared" si="11"/>
        <v>4.7619047619047616E-2</v>
      </c>
      <c r="J24" s="240" t="s">
        <v>189</v>
      </c>
      <c r="K24" s="241" t="s">
        <v>467</v>
      </c>
      <c r="L24" s="241" t="s">
        <v>467</v>
      </c>
      <c r="M24" s="241" t="s">
        <v>350</v>
      </c>
      <c r="N24" s="242" t="s">
        <v>351</v>
      </c>
      <c r="O24" s="243">
        <v>45292</v>
      </c>
      <c r="P24" s="244">
        <v>45657</v>
      </c>
      <c r="Q24" s="243" t="s">
        <v>16</v>
      </c>
      <c r="R24" s="245" t="s">
        <v>468</v>
      </c>
      <c r="S24" s="246" t="s">
        <v>469</v>
      </c>
      <c r="T24" s="349" t="s">
        <v>63</v>
      </c>
      <c r="U24" s="354">
        <v>136177</v>
      </c>
      <c r="V24" s="351">
        <v>2023</v>
      </c>
      <c r="W24" s="354">
        <v>158873</v>
      </c>
      <c r="X24" s="354">
        <v>181569</v>
      </c>
      <c r="Y24" s="354">
        <v>204265</v>
      </c>
      <c r="Z24" s="354">
        <v>226961</v>
      </c>
      <c r="AA24" s="354"/>
      <c r="AB24" s="354"/>
      <c r="AC24" s="354"/>
      <c r="AD24" s="354"/>
      <c r="AE24" s="354"/>
      <c r="AF24" s="354"/>
      <c r="AG24" s="354"/>
      <c r="AH24" s="354"/>
      <c r="AI24" s="354">
        <f t="shared" si="3"/>
        <v>771668</v>
      </c>
      <c r="AJ24" s="355"/>
      <c r="AK24" s="355"/>
      <c r="AL24" s="355"/>
      <c r="AM24" s="355"/>
      <c r="AN24" s="355"/>
      <c r="AO24" s="355"/>
      <c r="AP24" s="355"/>
      <c r="AQ24" s="355"/>
      <c r="AR24" s="355"/>
      <c r="AS24" s="355"/>
      <c r="AT24" s="355"/>
      <c r="AU24" s="355"/>
      <c r="AV24" s="356" t="str">
        <f t="shared" si="12"/>
        <v/>
      </c>
      <c r="AW24" s="357"/>
      <c r="AX24" s="358" t="s">
        <v>88</v>
      </c>
      <c r="AY24" s="357"/>
      <c r="AZ24" s="358"/>
      <c r="BA24" s="357"/>
      <c r="BB24" s="358"/>
      <c r="BC24" s="357"/>
      <c r="BD24" s="358"/>
      <c r="BE24" s="357"/>
      <c r="BF24" s="358"/>
      <c r="BG24" s="357"/>
      <c r="BH24" s="358"/>
      <c r="BI24" s="357"/>
      <c r="BJ24" s="358"/>
      <c r="BK24" s="357"/>
      <c r="BL24" s="358"/>
      <c r="BM24" s="357"/>
      <c r="BN24" s="358"/>
      <c r="BO24" s="357"/>
      <c r="BP24" s="358"/>
      <c r="BQ24" s="357"/>
      <c r="BR24" s="358"/>
      <c r="BS24" s="357"/>
      <c r="BT24" s="358"/>
      <c r="BU24" s="357"/>
      <c r="BV24" s="358"/>
      <c r="BW24" s="357"/>
      <c r="BX24" s="358"/>
      <c r="BY24" s="357"/>
      <c r="BZ24" s="358"/>
      <c r="CA24" s="357"/>
      <c r="CB24" s="358"/>
      <c r="CC24" s="357"/>
      <c r="CD24" s="358"/>
      <c r="CE24" s="357"/>
      <c r="CF24" s="358"/>
      <c r="CG24" s="357"/>
      <c r="CH24" s="358"/>
      <c r="CI24" s="357"/>
      <c r="CJ24" s="358"/>
      <c r="CK24" s="357"/>
      <c r="CL24" s="358"/>
      <c r="CM24" s="357"/>
      <c r="CN24" s="358"/>
      <c r="CO24" s="357"/>
      <c r="CP24" s="358"/>
      <c r="CQ24" s="357"/>
      <c r="CR24" s="358"/>
      <c r="CS24" s="356" t="str">
        <f t="shared" si="4"/>
        <v/>
      </c>
      <c r="CT24" s="359" t="s">
        <v>198</v>
      </c>
      <c r="CU24" s="455"/>
      <c r="CV24" s="455"/>
      <c r="CW24" s="350" t="str">
        <f>IF(CV24="","",IF(IF(OR(T24=Desplegables!$B$5,T24=Desplegables!$B$6,),(U24-CV24)/(U24-W24),CV24/W24)&lt;0,0%,IF(IF(OR(T24=Desplegables!$B$5,T24=Desplegables!$B$6,),(U24-CV24)/(U24-W24),CV24/W24)&gt;1,100%,IF(OR(T24=Desplegables!$B$5,T24=Desplegables!$B$6,),(U24-CV24)/(U24-W24),CV24/W24))))</f>
        <v/>
      </c>
      <c r="CX24" s="350" t="str">
        <f>IF(CV24="","",IF(IF(OR(T24=Desplegables!$B$5,T24=Desplegables!$B$6,),(U24-CV24)/(U24-AI24),CV24/AI24)&lt;0,0%,IF(IF(OR(T24=Desplegables!$B$5,T24=Desplegables!$B$6,),(U24-CV24)/(U24-AI24),CV24/AI24)&gt;1,100%,IF(OR(T24=Desplegables!$B$5,T24=Desplegables!$B$6,),(U24-CV24)/(U24-AI24),CV24/AI24))))</f>
        <v/>
      </c>
      <c r="CY24" s="361"/>
      <c r="CZ24" s="361"/>
      <c r="DA24" s="350" t="str">
        <f t="shared" si="9"/>
        <v/>
      </c>
      <c r="DB24" s="363" t="str">
        <f t="shared" si="10"/>
        <v/>
      </c>
      <c r="DC24" s="364" t="str">
        <f t="shared" si="5"/>
        <v/>
      </c>
      <c r="DD24" s="364" t="str">
        <f t="shared" si="6"/>
        <v/>
      </c>
      <c r="DE24" s="359" t="s">
        <v>198</v>
      </c>
      <c r="DF24" s="454"/>
      <c r="DG24" s="350" t="str">
        <f>IF(DF24="","",IF(IF(OR(T24=Desplegables!$B$5,T24=Desplegables!$B$6,),(U24-DF24)/(U24-W24),DF24/W24)&lt;0,0%,IF(IF(OR(T24=Desplegables!$B$5,T24=Desplegables!$B$6,),(U24-DF24)/(U24-W24),DF24/W24)&gt;1,100%,IF(OR(T24=Desplegables!$B$5,T24=Desplegables!$B$6,),(U24-DF24)/(U24-W24),DF24/W24))))</f>
        <v/>
      </c>
      <c r="DH24" s="350" t="str">
        <f>IF(DF24="","",IF(IF(OR(T24=Desplegables!$B$5,T24=Desplegables!$B$6,),(U24-DF24)/(U24-AI24),DF24/AI24)&lt;0,0%,IF(IF(OR(T24=Desplegables!$B$5,T24=Desplegables!$B$6,),(U24-DF24)/(U24-AI24),DF24/AI24)&gt;1,100%,IF(OR(T24=Desplegables!$B$5,T24=Desplegables!$B$6,),(U24-DF24)/(U24-AI24),DF24/AI24))))</f>
        <v/>
      </c>
      <c r="DI24" s="365"/>
      <c r="DJ24" s="350" t="str">
        <f t="shared" si="1"/>
        <v/>
      </c>
      <c r="DK24" s="366" t="str">
        <f t="shared" si="7"/>
        <v/>
      </c>
      <c r="DL24" s="367" t="str">
        <f t="shared" si="8"/>
        <v/>
      </c>
      <c r="DM24" s="368" t="str">
        <f t="shared" si="2"/>
        <v/>
      </c>
      <c r="DN24" s="247"/>
    </row>
    <row r="25" spans="2:118" s="248" customFormat="1" ht="140.25">
      <c r="B25" s="235" t="s">
        <v>872</v>
      </c>
      <c r="C25" s="236">
        <f>SUMIF(B$17:B$37,B17,I$17:I$37)</f>
        <v>0.14285714285714285</v>
      </c>
      <c r="D25" s="237" t="s">
        <v>866</v>
      </c>
      <c r="E25" s="236">
        <f>SUMIF(D$17:D$37,D17,I$17:I$37)</f>
        <v>1.0000000000000004</v>
      </c>
      <c r="F25" s="237" t="s">
        <v>470</v>
      </c>
      <c r="G25" s="236">
        <f t="shared" si="0"/>
        <v>4.7619047619047616E-2</v>
      </c>
      <c r="H25" s="238" t="s">
        <v>471</v>
      </c>
      <c r="I25" s="239">
        <f t="shared" si="11"/>
        <v>4.7619047619047616E-2</v>
      </c>
      <c r="J25" s="240" t="s">
        <v>189</v>
      </c>
      <c r="K25" s="241" t="s">
        <v>467</v>
      </c>
      <c r="L25" s="241" t="s">
        <v>467</v>
      </c>
      <c r="M25" s="241" t="s">
        <v>341</v>
      </c>
      <c r="N25" s="242" t="s">
        <v>346</v>
      </c>
      <c r="O25" s="243">
        <v>45292</v>
      </c>
      <c r="P25" s="244">
        <v>45657</v>
      </c>
      <c r="Q25" s="243" t="s">
        <v>16</v>
      </c>
      <c r="R25" s="245" t="s">
        <v>468</v>
      </c>
      <c r="S25" s="246" t="s">
        <v>469</v>
      </c>
      <c r="T25" s="349" t="s">
        <v>63</v>
      </c>
      <c r="U25" s="354">
        <v>136177</v>
      </c>
      <c r="V25" s="351">
        <v>2023</v>
      </c>
      <c r="W25" s="354">
        <v>158873</v>
      </c>
      <c r="X25" s="354">
        <v>181569</v>
      </c>
      <c r="Y25" s="354">
        <v>204265</v>
      </c>
      <c r="Z25" s="354">
        <v>226961</v>
      </c>
      <c r="AA25" s="354"/>
      <c r="AB25" s="354"/>
      <c r="AC25" s="354"/>
      <c r="AD25" s="354"/>
      <c r="AE25" s="354"/>
      <c r="AF25" s="354"/>
      <c r="AG25" s="354"/>
      <c r="AH25" s="354"/>
      <c r="AI25" s="354">
        <f t="shared" si="3"/>
        <v>771668</v>
      </c>
      <c r="AJ25" s="355"/>
      <c r="AK25" s="355"/>
      <c r="AL25" s="355"/>
      <c r="AM25" s="355"/>
      <c r="AN25" s="355"/>
      <c r="AO25" s="355"/>
      <c r="AP25" s="355"/>
      <c r="AQ25" s="355"/>
      <c r="AR25" s="355"/>
      <c r="AS25" s="355"/>
      <c r="AT25" s="355"/>
      <c r="AU25" s="355"/>
      <c r="AV25" s="356" t="str">
        <f t="shared" si="12"/>
        <v/>
      </c>
      <c r="AW25" s="357"/>
      <c r="AX25" s="358" t="s">
        <v>88</v>
      </c>
      <c r="AY25" s="357"/>
      <c r="AZ25" s="358"/>
      <c r="BA25" s="357"/>
      <c r="BB25" s="358"/>
      <c r="BC25" s="357"/>
      <c r="BD25" s="358"/>
      <c r="BE25" s="357"/>
      <c r="BF25" s="358"/>
      <c r="BG25" s="357"/>
      <c r="BH25" s="358"/>
      <c r="BI25" s="357"/>
      <c r="BJ25" s="358"/>
      <c r="BK25" s="357"/>
      <c r="BL25" s="358"/>
      <c r="BM25" s="357"/>
      <c r="BN25" s="358"/>
      <c r="BO25" s="357"/>
      <c r="BP25" s="358"/>
      <c r="BQ25" s="357"/>
      <c r="BR25" s="358"/>
      <c r="BS25" s="357"/>
      <c r="BT25" s="358"/>
      <c r="BU25" s="357"/>
      <c r="BV25" s="358"/>
      <c r="BW25" s="357"/>
      <c r="BX25" s="358"/>
      <c r="BY25" s="357"/>
      <c r="BZ25" s="358"/>
      <c r="CA25" s="357"/>
      <c r="CB25" s="358"/>
      <c r="CC25" s="357"/>
      <c r="CD25" s="358"/>
      <c r="CE25" s="357"/>
      <c r="CF25" s="358"/>
      <c r="CG25" s="357"/>
      <c r="CH25" s="358"/>
      <c r="CI25" s="357"/>
      <c r="CJ25" s="358"/>
      <c r="CK25" s="357"/>
      <c r="CL25" s="358"/>
      <c r="CM25" s="357"/>
      <c r="CN25" s="358"/>
      <c r="CO25" s="357"/>
      <c r="CP25" s="358"/>
      <c r="CQ25" s="357"/>
      <c r="CR25" s="358"/>
      <c r="CS25" s="356" t="str">
        <f t="shared" si="4"/>
        <v/>
      </c>
      <c r="CT25" s="359" t="s">
        <v>199</v>
      </c>
      <c r="CU25" s="455"/>
      <c r="CV25" s="455"/>
      <c r="CW25" s="350" t="str">
        <f>IF(CV25="","",IF(IF(OR(T25=Desplegables!$B$5,T25=Desplegables!$B$6,),(U25-CV25)/(U25-W25),CV25/W25)&lt;0,0%,IF(IF(OR(T25=Desplegables!$B$5,T25=Desplegables!$B$6,),(U25-CV25)/(U25-W25),CV25/W25)&gt;1,100%,IF(OR(T25=Desplegables!$B$5,T25=Desplegables!$B$6,),(U25-CV25)/(U25-W25),CV25/W25))))</f>
        <v/>
      </c>
      <c r="CX25" s="350" t="str">
        <f>IF(CV25="","",IF(IF(OR(T25=Desplegables!$B$5,T25=Desplegables!$B$6,),(U25-CV25)/(U25-AI25),CV25/AI25)&lt;0,0%,IF(IF(OR(T25=Desplegables!$B$5,T25=Desplegables!$B$6,),(U25-CV25)/(U25-AI25),CV25/AI25)&gt;1,100%,IF(OR(T25=Desplegables!$B$5,T25=Desplegables!$B$6,),(U25-CV25)/(U25-AI25),CV25/AI25))))</f>
        <v/>
      </c>
      <c r="CY25" s="361"/>
      <c r="CZ25" s="361"/>
      <c r="DA25" s="350" t="str">
        <f t="shared" si="9"/>
        <v/>
      </c>
      <c r="DB25" s="363" t="str">
        <f t="shared" si="10"/>
        <v/>
      </c>
      <c r="DC25" s="364" t="str">
        <f t="shared" si="5"/>
        <v/>
      </c>
      <c r="DD25" s="364" t="str">
        <f t="shared" si="6"/>
        <v/>
      </c>
      <c r="DE25" s="359" t="s">
        <v>199</v>
      </c>
      <c r="DF25" s="454"/>
      <c r="DG25" s="350" t="str">
        <f>IF(DF25="","",IF(IF(OR(T25=Desplegables!$B$5,T25=Desplegables!$B$6,),(U25-DF25)/(U25-W25),DF25/W25)&lt;0,0%,IF(IF(OR(T25=Desplegables!$B$5,T25=Desplegables!$B$6,),(U25-DF25)/(U25-W25),DF25/W25)&gt;1,100%,IF(OR(T25=Desplegables!$B$5,T25=Desplegables!$B$6,),(U25-DF25)/(U25-W25),DF25/W25))))</f>
        <v/>
      </c>
      <c r="DH25" s="350" t="str">
        <f>IF(DF25="","",IF(IF(OR(T25=Desplegables!$B$5,T25=Desplegables!$B$6,),(U25-DF25)/(U25-AI25),DF25/AI25)&lt;0,0%,IF(IF(OR(T25=Desplegables!$B$5,T25=Desplegables!$B$6,),(U25-DF25)/(U25-AI25),DF25/AI25)&gt;1,100%,IF(OR(T25=Desplegables!$B$5,T25=Desplegables!$B$6,),(U25-DF25)/(U25-AI25),DF25/AI25))))</f>
        <v/>
      </c>
      <c r="DI25" s="365"/>
      <c r="DJ25" s="350" t="str">
        <f t="shared" si="1"/>
        <v/>
      </c>
      <c r="DK25" s="366" t="str">
        <f t="shared" si="7"/>
        <v/>
      </c>
      <c r="DL25" s="367" t="str">
        <f t="shared" si="8"/>
        <v/>
      </c>
      <c r="DM25" s="368" t="str">
        <f t="shared" si="2"/>
        <v/>
      </c>
      <c r="DN25" s="247"/>
    </row>
    <row r="26" spans="2:118" s="248" customFormat="1" ht="140.25">
      <c r="B26" s="235" t="s">
        <v>872</v>
      </c>
      <c r="C26" s="236">
        <f>SUMIF(B$17:B$37,B17,I$17:I$37)</f>
        <v>0.14285714285714285</v>
      </c>
      <c r="D26" s="237" t="s">
        <v>866</v>
      </c>
      <c r="E26" s="236">
        <f>SUMIF(D$17:D$37,D17,I$17:I$37)</f>
        <v>1.0000000000000004</v>
      </c>
      <c r="F26" s="237" t="s">
        <v>472</v>
      </c>
      <c r="G26" s="236">
        <f t="shared" si="0"/>
        <v>4.7619047619047616E-2</v>
      </c>
      <c r="H26" s="238" t="s">
        <v>473</v>
      </c>
      <c r="I26" s="239">
        <f t="shared" si="11"/>
        <v>4.7619047619047616E-2</v>
      </c>
      <c r="J26" s="240" t="s">
        <v>189</v>
      </c>
      <c r="K26" s="241" t="s">
        <v>467</v>
      </c>
      <c r="L26" s="241" t="s">
        <v>467</v>
      </c>
      <c r="M26" s="241" t="s">
        <v>352</v>
      </c>
      <c r="N26" s="242" t="s">
        <v>347</v>
      </c>
      <c r="O26" s="243">
        <v>45292</v>
      </c>
      <c r="P26" s="244">
        <v>45657</v>
      </c>
      <c r="Q26" s="243" t="s">
        <v>6</v>
      </c>
      <c r="R26" s="245" t="s">
        <v>468</v>
      </c>
      <c r="S26" s="246" t="s">
        <v>469</v>
      </c>
      <c r="T26" s="349" t="s">
        <v>63</v>
      </c>
      <c r="U26" s="354">
        <v>136177</v>
      </c>
      <c r="V26" s="351">
        <v>2023</v>
      </c>
      <c r="W26" s="354">
        <v>158873</v>
      </c>
      <c r="X26" s="354">
        <v>181569</v>
      </c>
      <c r="Y26" s="354">
        <v>204265</v>
      </c>
      <c r="Z26" s="354">
        <v>226961</v>
      </c>
      <c r="AA26" s="354"/>
      <c r="AB26" s="354"/>
      <c r="AC26" s="354"/>
      <c r="AD26" s="354"/>
      <c r="AE26" s="354"/>
      <c r="AF26" s="354"/>
      <c r="AG26" s="354"/>
      <c r="AH26" s="354"/>
      <c r="AI26" s="354">
        <f t="shared" si="3"/>
        <v>771668</v>
      </c>
      <c r="AJ26" s="355"/>
      <c r="AK26" s="355"/>
      <c r="AL26" s="355"/>
      <c r="AM26" s="355"/>
      <c r="AN26" s="355"/>
      <c r="AO26" s="355"/>
      <c r="AP26" s="355"/>
      <c r="AQ26" s="355"/>
      <c r="AR26" s="355"/>
      <c r="AS26" s="355"/>
      <c r="AT26" s="355"/>
      <c r="AU26" s="355"/>
      <c r="AV26" s="356" t="str">
        <f t="shared" si="12"/>
        <v/>
      </c>
      <c r="AW26" s="357"/>
      <c r="AX26" s="358" t="s">
        <v>88</v>
      </c>
      <c r="AY26" s="357"/>
      <c r="AZ26" s="358"/>
      <c r="BA26" s="357"/>
      <c r="BB26" s="358"/>
      <c r="BC26" s="357"/>
      <c r="BD26" s="358"/>
      <c r="BE26" s="357"/>
      <c r="BF26" s="358"/>
      <c r="BG26" s="357"/>
      <c r="BH26" s="358"/>
      <c r="BI26" s="357"/>
      <c r="BJ26" s="358"/>
      <c r="BK26" s="357"/>
      <c r="BL26" s="358"/>
      <c r="BM26" s="357"/>
      <c r="BN26" s="358"/>
      <c r="BO26" s="357"/>
      <c r="BP26" s="358"/>
      <c r="BQ26" s="357"/>
      <c r="BR26" s="358"/>
      <c r="BS26" s="357"/>
      <c r="BT26" s="358"/>
      <c r="BU26" s="357"/>
      <c r="BV26" s="358"/>
      <c r="BW26" s="357"/>
      <c r="BX26" s="358"/>
      <c r="BY26" s="357"/>
      <c r="BZ26" s="358"/>
      <c r="CA26" s="357"/>
      <c r="CB26" s="358"/>
      <c r="CC26" s="357"/>
      <c r="CD26" s="358"/>
      <c r="CE26" s="357"/>
      <c r="CF26" s="358"/>
      <c r="CG26" s="357"/>
      <c r="CH26" s="358"/>
      <c r="CI26" s="357"/>
      <c r="CJ26" s="358"/>
      <c r="CK26" s="357"/>
      <c r="CL26" s="358"/>
      <c r="CM26" s="357"/>
      <c r="CN26" s="358"/>
      <c r="CO26" s="357"/>
      <c r="CP26" s="358"/>
      <c r="CQ26" s="357"/>
      <c r="CR26" s="358"/>
      <c r="CS26" s="356" t="str">
        <f t="shared" si="4"/>
        <v/>
      </c>
      <c r="CT26" s="359" t="s">
        <v>200</v>
      </c>
      <c r="CU26" s="455"/>
      <c r="CV26" s="455"/>
      <c r="CW26" s="350" t="str">
        <f>IF(CV26="","",IF(IF(OR(T26=Desplegables!$B$5,T26=Desplegables!$B$6,),(U26-CV26)/(U26-W26),CV26/W26)&lt;0,0%,IF(IF(OR(T26=Desplegables!$B$5,T26=Desplegables!$B$6,),(U26-CV26)/(U26-W26),CV26/W26)&gt;1,100%,IF(OR(T26=Desplegables!$B$5,T26=Desplegables!$B$6,),(U26-CV26)/(U26-W26),CV26/W26))))</f>
        <v/>
      </c>
      <c r="CX26" s="350" t="str">
        <f>IF(CV26="","",IF(IF(OR(T26=Desplegables!$B$5,T26=Desplegables!$B$6,),(U26-CV26)/(U26-AI26),CV26/AI26)&lt;0,0%,IF(IF(OR(T26=Desplegables!$B$5,T26=Desplegables!$B$6,),(U26-CV26)/(U26-AI26),CV26/AI26)&gt;1,100%,IF(OR(T26=Desplegables!$B$5,T26=Desplegables!$B$6,),(U26-CV26)/(U26-AI26),CV26/AI26))))</f>
        <v/>
      </c>
      <c r="CY26" s="361"/>
      <c r="CZ26" s="361"/>
      <c r="DA26" s="350" t="str">
        <f t="shared" si="9"/>
        <v/>
      </c>
      <c r="DB26" s="363" t="str">
        <f t="shared" si="10"/>
        <v/>
      </c>
      <c r="DC26" s="364" t="str">
        <f t="shared" si="5"/>
        <v/>
      </c>
      <c r="DD26" s="364" t="str">
        <f t="shared" si="6"/>
        <v/>
      </c>
      <c r="DE26" s="359" t="s">
        <v>200</v>
      </c>
      <c r="DF26" s="454"/>
      <c r="DG26" s="350" t="str">
        <f>IF(DF26="","",IF(IF(OR(T26=Desplegables!$B$5,T26=Desplegables!$B$6,),(U26-DF26)/(U26-W26),DF26/W26)&lt;0,0%,IF(IF(OR(T26=Desplegables!$B$5,T26=Desplegables!$B$6,),(U26-DF26)/(U26-W26),DF26/W26)&gt;1,100%,IF(OR(T26=Desplegables!$B$5,T26=Desplegables!$B$6,),(U26-DF26)/(U26-W26),DF26/W26))))</f>
        <v/>
      </c>
      <c r="DH26" s="350" t="str">
        <f>IF(DF26="","",IF(IF(OR(T26=Desplegables!$B$5,T26=Desplegables!$B$6,),(U26-DF26)/(U26-AI26),DF26/AI26)&lt;0,0%,IF(IF(OR(T26=Desplegables!$B$5,T26=Desplegables!$B$6,),(U26-DF26)/(U26-AI26),DF26/AI26)&gt;1,100%,IF(OR(T26=Desplegables!$B$5,T26=Desplegables!$B$6,),(U26-DF26)/(U26-AI26),DF26/AI26))))</f>
        <v/>
      </c>
      <c r="DI26" s="365"/>
      <c r="DJ26" s="350" t="str">
        <f t="shared" si="1"/>
        <v/>
      </c>
      <c r="DK26" s="366" t="str">
        <f t="shared" si="7"/>
        <v/>
      </c>
      <c r="DL26" s="367" t="str">
        <f t="shared" si="8"/>
        <v/>
      </c>
      <c r="DM26" s="368" t="str">
        <f t="shared" si="2"/>
        <v/>
      </c>
      <c r="DN26" s="247"/>
    </row>
    <row r="27" spans="2:118" s="248" customFormat="1" ht="63.75">
      <c r="B27" s="235" t="s">
        <v>873</v>
      </c>
      <c r="C27" s="236">
        <f>SUMIF(B$17:B$37,B17,I$17:I$37)</f>
        <v>0.14285714285714285</v>
      </c>
      <c r="D27" s="237" t="s">
        <v>866</v>
      </c>
      <c r="E27" s="236">
        <f>SUMIF(D$17:D$37,D17,I$17:I$37)</f>
        <v>1.0000000000000004</v>
      </c>
      <c r="F27" s="237" t="s">
        <v>474</v>
      </c>
      <c r="G27" s="236">
        <f t="shared" si="0"/>
        <v>4.7619047619047616E-2</v>
      </c>
      <c r="H27" s="238" t="s">
        <v>475</v>
      </c>
      <c r="I27" s="239">
        <f t="shared" si="11"/>
        <v>4.7619047619047616E-2</v>
      </c>
      <c r="J27" s="240" t="s">
        <v>189</v>
      </c>
      <c r="K27" s="241" t="s">
        <v>476</v>
      </c>
      <c r="L27" s="241" t="s">
        <v>476</v>
      </c>
      <c r="M27" s="241" t="s">
        <v>341</v>
      </c>
      <c r="N27" s="242" t="s">
        <v>346</v>
      </c>
      <c r="O27" s="243">
        <v>45292</v>
      </c>
      <c r="P27" s="244">
        <v>45657</v>
      </c>
      <c r="Q27" s="243" t="s">
        <v>16</v>
      </c>
      <c r="R27" s="245" t="s">
        <v>477</v>
      </c>
      <c r="S27" s="246" t="s">
        <v>483</v>
      </c>
      <c r="T27" s="349" t="s">
        <v>63</v>
      </c>
      <c r="U27" s="354">
        <v>29</v>
      </c>
      <c r="V27" s="351">
        <v>2023</v>
      </c>
      <c r="W27" s="354">
        <v>29</v>
      </c>
      <c r="X27" s="354">
        <v>29</v>
      </c>
      <c r="Y27" s="354">
        <v>29</v>
      </c>
      <c r="Z27" s="354">
        <v>29</v>
      </c>
      <c r="AA27" s="354"/>
      <c r="AB27" s="354"/>
      <c r="AC27" s="354"/>
      <c r="AD27" s="354"/>
      <c r="AE27" s="354"/>
      <c r="AF27" s="354"/>
      <c r="AG27" s="354"/>
      <c r="AH27" s="354"/>
      <c r="AI27" s="354">
        <f t="shared" si="3"/>
        <v>116</v>
      </c>
      <c r="AJ27" s="355"/>
      <c r="AK27" s="355"/>
      <c r="AL27" s="355"/>
      <c r="AM27" s="355"/>
      <c r="AN27" s="355"/>
      <c r="AO27" s="355"/>
      <c r="AP27" s="355"/>
      <c r="AQ27" s="355"/>
      <c r="AR27" s="355"/>
      <c r="AS27" s="355"/>
      <c r="AT27" s="355"/>
      <c r="AU27" s="355"/>
      <c r="AV27" s="356" t="str">
        <f t="shared" ref="AV27:AV35" si="13">IF(SUM(AJ27:AU27)=0,"",SUM(AJ27:AU27))</f>
        <v/>
      </c>
      <c r="AW27" s="357"/>
      <c r="AX27" s="358" t="s">
        <v>88</v>
      </c>
      <c r="AY27" s="357"/>
      <c r="AZ27" s="358"/>
      <c r="BA27" s="357"/>
      <c r="BB27" s="358"/>
      <c r="BC27" s="357"/>
      <c r="BD27" s="358"/>
      <c r="BE27" s="357"/>
      <c r="BF27" s="358"/>
      <c r="BG27" s="357"/>
      <c r="BH27" s="358"/>
      <c r="BI27" s="357"/>
      <c r="BJ27" s="358"/>
      <c r="BK27" s="357"/>
      <c r="BL27" s="358"/>
      <c r="BM27" s="357"/>
      <c r="BN27" s="358"/>
      <c r="BO27" s="357"/>
      <c r="BP27" s="358"/>
      <c r="BQ27" s="357"/>
      <c r="BR27" s="358"/>
      <c r="BS27" s="357"/>
      <c r="BT27" s="358"/>
      <c r="BU27" s="357"/>
      <c r="BV27" s="358"/>
      <c r="BW27" s="357"/>
      <c r="BX27" s="358"/>
      <c r="BY27" s="357"/>
      <c r="BZ27" s="358"/>
      <c r="CA27" s="357"/>
      <c r="CB27" s="358"/>
      <c r="CC27" s="357"/>
      <c r="CD27" s="358"/>
      <c r="CE27" s="357"/>
      <c r="CF27" s="358"/>
      <c r="CG27" s="357"/>
      <c r="CH27" s="358"/>
      <c r="CI27" s="357"/>
      <c r="CJ27" s="358"/>
      <c r="CK27" s="357"/>
      <c r="CL27" s="358"/>
      <c r="CM27" s="357"/>
      <c r="CN27" s="358"/>
      <c r="CO27" s="357"/>
      <c r="CP27" s="358"/>
      <c r="CQ27" s="357"/>
      <c r="CR27" s="358"/>
      <c r="CS27" s="356" t="str">
        <f t="shared" si="4"/>
        <v/>
      </c>
      <c r="CT27" s="359" t="s">
        <v>201</v>
      </c>
      <c r="CU27" s="455"/>
      <c r="CV27" s="455"/>
      <c r="CW27" s="350" t="str">
        <f>IF(CV27="","",IF(IF(OR(T27=Desplegables!$B$5,T27=Desplegables!$B$6,),(U27-CV27)/(U27-W27),CV27/W27)&lt;0,0%,IF(IF(OR(T27=Desplegables!$B$5,T27=Desplegables!$B$6,),(U27-CV27)/(U27-W27),CV27/W27)&gt;1,100%,IF(OR(T27=Desplegables!$B$5,T27=Desplegables!$B$6,),(U27-CV27)/(U27-W27),CV27/W27))))</f>
        <v/>
      </c>
      <c r="CX27" s="350" t="str">
        <f>IF(CV27="","",IF(IF(OR(T27=Desplegables!$B$5,T27=Desplegables!$B$6,),(U27-CV27)/(U27-AI27),CV27/AI27)&lt;0,0%,IF(IF(OR(T27=Desplegables!$B$5,T27=Desplegables!$B$6,),(U27-CV27)/(U27-AI27),CV27/AI27)&gt;1,100%,IF(OR(T27=Desplegables!$B$5,T27=Desplegables!$B$6,),(U27-CV27)/(U27-AI27),CV27/AI27))))</f>
        <v/>
      </c>
      <c r="CY27" s="361"/>
      <c r="CZ27" s="362"/>
      <c r="DA27" s="350" t="str">
        <f t="shared" si="9"/>
        <v/>
      </c>
      <c r="DB27" s="363" t="str">
        <f t="shared" si="10"/>
        <v/>
      </c>
      <c r="DC27" s="364" t="str">
        <f t="shared" si="5"/>
        <v/>
      </c>
      <c r="DD27" s="364" t="str">
        <f t="shared" si="6"/>
        <v/>
      </c>
      <c r="DE27" s="359" t="s">
        <v>201</v>
      </c>
      <c r="DF27" s="454"/>
      <c r="DG27" s="350" t="str">
        <f>IF(DF27="","",IF(IF(OR(T27=Desplegables!$B$5,T27=Desplegables!$B$6,),(U27-DF27)/(U27-W27),DF27/W27)&lt;0,0%,IF(IF(OR(T27=Desplegables!$B$5,T27=Desplegables!$B$6,),(U27-DF27)/(U27-W27),DF27/W27)&gt;1,100%,IF(OR(T27=Desplegables!$B$5,T27=Desplegables!$B$6,),(U27-DF27)/(U27-W27),DF27/W27))))</f>
        <v/>
      </c>
      <c r="DH27" s="350" t="str">
        <f>IF(DF27="","",IF(IF(OR(T27=Desplegables!$B$5,T27=Desplegables!$B$6,),(U27-DF27)/(U27-AI27),DF27/AI27)&lt;0,0%,IF(IF(OR(T27=Desplegables!$B$5,T27=Desplegables!$B$6,),(U27-DF27)/(U27-AI27),DF27/AI27)&gt;1,100%,IF(OR(T27=Desplegables!$B$5,T27=Desplegables!$B$6,),(U27-DF27)/(U27-AI27),DF27/AI27))))</f>
        <v/>
      </c>
      <c r="DI27" s="365"/>
      <c r="DJ27" s="350" t="str">
        <f t="shared" si="1"/>
        <v/>
      </c>
      <c r="DK27" s="366" t="str">
        <f t="shared" si="7"/>
        <v/>
      </c>
      <c r="DL27" s="367" t="str">
        <f t="shared" si="8"/>
        <v/>
      </c>
      <c r="DM27" s="368" t="str">
        <f t="shared" si="2"/>
        <v/>
      </c>
      <c r="DN27" s="247"/>
    </row>
    <row r="28" spans="2:118" s="248" customFormat="1" ht="102">
      <c r="B28" s="235" t="s">
        <v>873</v>
      </c>
      <c r="C28" s="236">
        <f>SUMIF(B$17:B$37,B17,I$17:I$37)</f>
        <v>0.14285714285714285</v>
      </c>
      <c r="D28" s="237" t="s">
        <v>866</v>
      </c>
      <c r="E28" s="236">
        <f>SUMIF(D$17:D$37,D17,I$17:I$37)</f>
        <v>1.0000000000000004</v>
      </c>
      <c r="F28" s="237" t="s">
        <v>478</v>
      </c>
      <c r="G28" s="236">
        <f t="shared" si="0"/>
        <v>4.7619047619047616E-2</v>
      </c>
      <c r="H28" s="238" t="s">
        <v>479</v>
      </c>
      <c r="I28" s="239">
        <f t="shared" si="11"/>
        <v>4.7619047619047616E-2</v>
      </c>
      <c r="J28" s="240" t="s">
        <v>189</v>
      </c>
      <c r="K28" s="241" t="s">
        <v>480</v>
      </c>
      <c r="L28" s="241" t="s">
        <v>480</v>
      </c>
      <c r="M28" s="241" t="s">
        <v>341</v>
      </c>
      <c r="N28" s="242" t="s">
        <v>346</v>
      </c>
      <c r="O28" s="243">
        <v>45292</v>
      </c>
      <c r="P28" s="244">
        <v>45657</v>
      </c>
      <c r="Q28" s="243" t="s">
        <v>16</v>
      </c>
      <c r="R28" s="245" t="s">
        <v>481</v>
      </c>
      <c r="S28" s="246" t="s">
        <v>482</v>
      </c>
      <c r="T28" s="349" t="s">
        <v>63</v>
      </c>
      <c r="U28" s="354">
        <v>5000</v>
      </c>
      <c r="V28" s="351">
        <v>2023</v>
      </c>
      <c r="W28" s="354">
        <v>5100</v>
      </c>
      <c r="X28" s="354">
        <v>5200</v>
      </c>
      <c r="Y28" s="354">
        <v>5300</v>
      </c>
      <c r="Z28" s="354">
        <v>5400</v>
      </c>
      <c r="AA28" s="354"/>
      <c r="AB28" s="354"/>
      <c r="AC28" s="354"/>
      <c r="AD28" s="354"/>
      <c r="AE28" s="354"/>
      <c r="AF28" s="354"/>
      <c r="AG28" s="354"/>
      <c r="AH28" s="354"/>
      <c r="AI28" s="354">
        <f t="shared" si="3"/>
        <v>21000</v>
      </c>
      <c r="AJ28" s="355"/>
      <c r="AK28" s="355"/>
      <c r="AL28" s="355"/>
      <c r="AM28" s="355"/>
      <c r="AN28" s="355"/>
      <c r="AO28" s="355"/>
      <c r="AP28" s="355"/>
      <c r="AQ28" s="355"/>
      <c r="AR28" s="355"/>
      <c r="AS28" s="355"/>
      <c r="AT28" s="355"/>
      <c r="AU28" s="355"/>
      <c r="AV28" s="356" t="str">
        <f t="shared" si="13"/>
        <v/>
      </c>
      <c r="AW28" s="357"/>
      <c r="AX28" s="358" t="s">
        <v>88</v>
      </c>
      <c r="AY28" s="357"/>
      <c r="AZ28" s="358"/>
      <c r="BA28" s="357"/>
      <c r="BB28" s="358"/>
      <c r="BC28" s="357"/>
      <c r="BD28" s="358"/>
      <c r="BE28" s="357"/>
      <c r="BF28" s="358"/>
      <c r="BG28" s="357"/>
      <c r="BH28" s="358"/>
      <c r="BI28" s="357"/>
      <c r="BJ28" s="358"/>
      <c r="BK28" s="357"/>
      <c r="BL28" s="358"/>
      <c r="BM28" s="357"/>
      <c r="BN28" s="358"/>
      <c r="BO28" s="357"/>
      <c r="BP28" s="358"/>
      <c r="BQ28" s="357"/>
      <c r="BR28" s="358"/>
      <c r="BS28" s="357"/>
      <c r="BT28" s="358"/>
      <c r="BU28" s="357"/>
      <c r="BV28" s="358"/>
      <c r="BW28" s="357"/>
      <c r="BX28" s="358"/>
      <c r="BY28" s="357"/>
      <c r="BZ28" s="358"/>
      <c r="CA28" s="357"/>
      <c r="CB28" s="358"/>
      <c r="CC28" s="357"/>
      <c r="CD28" s="358"/>
      <c r="CE28" s="357"/>
      <c r="CF28" s="358"/>
      <c r="CG28" s="357"/>
      <c r="CH28" s="358"/>
      <c r="CI28" s="357"/>
      <c r="CJ28" s="358"/>
      <c r="CK28" s="357"/>
      <c r="CL28" s="358"/>
      <c r="CM28" s="357"/>
      <c r="CN28" s="358"/>
      <c r="CO28" s="357"/>
      <c r="CP28" s="358"/>
      <c r="CQ28" s="357"/>
      <c r="CR28" s="358"/>
      <c r="CS28" s="356" t="str">
        <f t="shared" si="4"/>
        <v/>
      </c>
      <c r="CT28" s="359" t="s">
        <v>202</v>
      </c>
      <c r="CU28" s="455"/>
      <c r="CV28" s="455"/>
      <c r="CW28" s="350" t="str">
        <f>IF(CV28="","",IF(IF(OR(T28=Desplegables!$B$5,T28=Desplegables!$B$6,),(U28-CV28)/(U28-W28),CV28/W28)&lt;0,0%,IF(IF(OR(T28=Desplegables!$B$5,T28=Desplegables!$B$6,),(U28-CV28)/(U28-W28),CV28/W28)&gt;1,100%,IF(OR(T28=Desplegables!$B$5,T28=Desplegables!$B$6,),(U28-CV28)/(U28-W28),CV28/W28))))</f>
        <v/>
      </c>
      <c r="CX28" s="350" t="str">
        <f>IF(CV28="","",IF(IF(OR(T28=Desplegables!$B$5,T28=Desplegables!$B$6,),(U28-CV28)/(U28-AI28),CV28/AI28)&lt;0,0%,IF(IF(OR(T28=Desplegables!$B$5,T28=Desplegables!$B$6,),(U28-CV28)/(U28-AI28),CV28/AI28)&gt;1,100%,IF(OR(T28=Desplegables!$B$5,T28=Desplegables!$B$6,),(U28-CV28)/(U28-AI28),CV28/AI28))))</f>
        <v/>
      </c>
      <c r="CY28" s="361"/>
      <c r="CZ28" s="361"/>
      <c r="DA28" s="350" t="str">
        <f t="shared" si="9"/>
        <v/>
      </c>
      <c r="DB28" s="363" t="str">
        <f t="shared" si="10"/>
        <v/>
      </c>
      <c r="DC28" s="364" t="str">
        <f t="shared" si="5"/>
        <v/>
      </c>
      <c r="DD28" s="364" t="str">
        <f t="shared" si="6"/>
        <v/>
      </c>
      <c r="DE28" s="359" t="s">
        <v>202</v>
      </c>
      <c r="DF28" s="454"/>
      <c r="DG28" s="350" t="str">
        <f>IF(DF28="","",IF(IF(OR(T28=Desplegables!$B$5,T28=Desplegables!$B$6,),(U28-DF28)/(U28-W28),DF28/W28)&lt;0,0%,IF(IF(OR(T28=Desplegables!$B$5,T28=Desplegables!$B$6,),(U28-DF28)/(U28-W28),DF28/W28)&gt;1,100%,IF(OR(T28=Desplegables!$B$5,T28=Desplegables!$B$6,),(U28-DF28)/(U28-W28),DF28/W28))))</f>
        <v/>
      </c>
      <c r="DH28" s="350" t="str">
        <f>IF(DF28="","",IF(IF(OR(T28=Desplegables!$B$5,T28=Desplegables!$B$6,),(U28-DF28)/(U28-AI28),DF28/AI28)&lt;0,0%,IF(IF(OR(T28=Desplegables!$B$5,T28=Desplegables!$B$6,),(U28-DF28)/(U28-AI28),DF28/AI28)&gt;1,100%,IF(OR(T28=Desplegables!$B$5,T28=Desplegables!$B$6,),(U28-DF28)/(U28-AI28),DF28/AI28))))</f>
        <v/>
      </c>
      <c r="DI28" s="365"/>
      <c r="DJ28" s="350" t="str">
        <f t="shared" si="1"/>
        <v/>
      </c>
      <c r="DK28" s="366" t="str">
        <f t="shared" si="7"/>
        <v/>
      </c>
      <c r="DL28" s="367" t="str">
        <f t="shared" si="8"/>
        <v/>
      </c>
      <c r="DM28" s="368" t="str">
        <f t="shared" si="2"/>
        <v/>
      </c>
      <c r="DN28" s="247"/>
    </row>
    <row r="29" spans="2:118" s="248" customFormat="1" ht="140.25">
      <c r="B29" s="235" t="s">
        <v>874</v>
      </c>
      <c r="C29" s="236">
        <f>SUMIF(B$17:B$37,B17,I$17:I$37)</f>
        <v>0.14285714285714285</v>
      </c>
      <c r="D29" s="237" t="s">
        <v>866</v>
      </c>
      <c r="E29" s="236">
        <f>SUMIF(D$17:D$37,D17,I$17:I$37)</f>
        <v>1.0000000000000004</v>
      </c>
      <c r="F29" s="237" t="s">
        <v>484</v>
      </c>
      <c r="G29" s="236">
        <f t="shared" si="0"/>
        <v>4.7619047619047616E-2</v>
      </c>
      <c r="H29" s="238" t="s">
        <v>485</v>
      </c>
      <c r="I29" s="239">
        <f t="shared" si="11"/>
        <v>4.7619047619047616E-2</v>
      </c>
      <c r="J29" s="240" t="s">
        <v>189</v>
      </c>
      <c r="K29" s="241" t="s">
        <v>486</v>
      </c>
      <c r="L29" s="241" t="s">
        <v>486</v>
      </c>
      <c r="M29" s="241" t="s">
        <v>353</v>
      </c>
      <c r="N29" s="242" t="s">
        <v>358</v>
      </c>
      <c r="O29" s="243">
        <v>45292</v>
      </c>
      <c r="P29" s="244">
        <v>45657</v>
      </c>
      <c r="Q29" s="243" t="s">
        <v>16</v>
      </c>
      <c r="R29" s="245" t="s">
        <v>487</v>
      </c>
      <c r="S29" s="246" t="s">
        <v>488</v>
      </c>
      <c r="T29" s="349" t="s">
        <v>63</v>
      </c>
      <c r="U29" s="354">
        <v>5000</v>
      </c>
      <c r="V29" s="351">
        <v>2023</v>
      </c>
      <c r="W29" s="354">
        <v>5100</v>
      </c>
      <c r="X29" s="354">
        <v>5200</v>
      </c>
      <c r="Y29" s="354">
        <v>5300</v>
      </c>
      <c r="Z29" s="354">
        <v>5400</v>
      </c>
      <c r="AA29" s="354"/>
      <c r="AB29" s="354"/>
      <c r="AC29" s="354"/>
      <c r="AD29" s="354"/>
      <c r="AE29" s="354"/>
      <c r="AF29" s="354"/>
      <c r="AG29" s="354"/>
      <c r="AH29" s="354"/>
      <c r="AI29" s="354">
        <f t="shared" si="3"/>
        <v>21000</v>
      </c>
      <c r="AJ29" s="355"/>
      <c r="AK29" s="355"/>
      <c r="AL29" s="355"/>
      <c r="AM29" s="355"/>
      <c r="AN29" s="355"/>
      <c r="AO29" s="355"/>
      <c r="AP29" s="355"/>
      <c r="AQ29" s="355"/>
      <c r="AR29" s="355"/>
      <c r="AS29" s="355"/>
      <c r="AT29" s="355"/>
      <c r="AU29" s="355"/>
      <c r="AV29" s="356" t="str">
        <f t="shared" si="13"/>
        <v/>
      </c>
      <c r="AW29" s="357"/>
      <c r="AX29" s="358" t="s">
        <v>88</v>
      </c>
      <c r="AY29" s="357"/>
      <c r="AZ29" s="358"/>
      <c r="BA29" s="357"/>
      <c r="BB29" s="358"/>
      <c r="BC29" s="357"/>
      <c r="BD29" s="358"/>
      <c r="BE29" s="357"/>
      <c r="BF29" s="358"/>
      <c r="BG29" s="357"/>
      <c r="BH29" s="358"/>
      <c r="BI29" s="357"/>
      <c r="BJ29" s="358"/>
      <c r="BK29" s="357"/>
      <c r="BL29" s="358"/>
      <c r="BM29" s="357"/>
      <c r="BN29" s="358"/>
      <c r="BO29" s="357"/>
      <c r="BP29" s="358"/>
      <c r="BQ29" s="357"/>
      <c r="BR29" s="358"/>
      <c r="BS29" s="357"/>
      <c r="BT29" s="358"/>
      <c r="BU29" s="357"/>
      <c r="BV29" s="358"/>
      <c r="BW29" s="357"/>
      <c r="BX29" s="358"/>
      <c r="BY29" s="357"/>
      <c r="BZ29" s="358"/>
      <c r="CA29" s="357"/>
      <c r="CB29" s="358"/>
      <c r="CC29" s="357"/>
      <c r="CD29" s="358"/>
      <c r="CE29" s="357"/>
      <c r="CF29" s="358"/>
      <c r="CG29" s="357"/>
      <c r="CH29" s="358"/>
      <c r="CI29" s="357"/>
      <c r="CJ29" s="358"/>
      <c r="CK29" s="357"/>
      <c r="CL29" s="358"/>
      <c r="CM29" s="357"/>
      <c r="CN29" s="358"/>
      <c r="CO29" s="357"/>
      <c r="CP29" s="358"/>
      <c r="CQ29" s="357"/>
      <c r="CR29" s="358"/>
      <c r="CS29" s="356" t="str">
        <f t="shared" si="4"/>
        <v/>
      </c>
      <c r="CT29" s="359" t="s">
        <v>203</v>
      </c>
      <c r="CU29" s="455"/>
      <c r="CV29" s="455"/>
      <c r="CW29" s="350" t="str">
        <f>IF(CV29="","",IF(IF(OR(T29=Desplegables!$B$5,T29=Desplegables!$B$6,),(U29-CV29)/(U29-W29),CV29/W29)&lt;0,0%,IF(IF(OR(T29=Desplegables!$B$5,T29=Desplegables!$B$6,),(U29-CV29)/(U29-W29),CV29/W29)&gt;1,100%,IF(OR(T29=Desplegables!$B$5,T29=Desplegables!$B$6,),(U29-CV29)/(U29-W29),CV29/W29))))</f>
        <v/>
      </c>
      <c r="CX29" s="350" t="str">
        <f>IF(CV29="","",IF(IF(OR(T29=Desplegables!$B$5,T29=Desplegables!$B$6,),(U29-CV29)/(U29-AI29),CV29/AI29)&lt;0,0%,IF(IF(OR(T29=Desplegables!$B$5,T29=Desplegables!$B$6,),(U29-CV29)/(U29-AI29),CV29/AI29)&gt;1,100%,IF(OR(T29=Desplegables!$B$5,T29=Desplegables!$B$6,),(U29-CV29)/(U29-AI29),CV29/AI29))))</f>
        <v/>
      </c>
      <c r="CY29" s="361"/>
      <c r="CZ29" s="361"/>
      <c r="DA29" s="350" t="str">
        <f t="shared" si="9"/>
        <v/>
      </c>
      <c r="DB29" s="363" t="str">
        <f t="shared" si="10"/>
        <v/>
      </c>
      <c r="DC29" s="364" t="str">
        <f t="shared" si="5"/>
        <v/>
      </c>
      <c r="DD29" s="364" t="str">
        <f t="shared" si="6"/>
        <v/>
      </c>
      <c r="DE29" s="359" t="s">
        <v>203</v>
      </c>
      <c r="DF29" s="454"/>
      <c r="DG29" s="350" t="str">
        <f>IF(DF29="","",IF(IF(OR(T29=Desplegables!$B$5,T29=Desplegables!$B$6,),(U29-DF29)/(U29-W29),DF29/W29)&lt;0,0%,IF(IF(OR(T29=Desplegables!$B$5,T29=Desplegables!$B$6,),(U29-DF29)/(U29-W29),DF29/W29)&gt;1,100%,IF(OR(T29=Desplegables!$B$5,T29=Desplegables!$B$6,),(U29-DF29)/(U29-W29),DF29/W29))))</f>
        <v/>
      </c>
      <c r="DH29" s="350" t="str">
        <f>IF(DF29="","",IF(IF(OR(T29=Desplegables!$B$5,T29=Desplegables!$B$6,),(U29-DF29)/(U29-AI29),DF29/AI29)&lt;0,0%,IF(IF(OR(T29=Desplegables!$B$5,T29=Desplegables!$B$6,),(U29-DF29)/(U29-AI29),DF29/AI29)&gt;1,100%,IF(OR(T29=Desplegables!$B$5,T29=Desplegables!$B$6,),(U29-DF29)/(U29-AI29),DF29/AI29))))</f>
        <v/>
      </c>
      <c r="DI29" s="365"/>
      <c r="DJ29" s="350" t="str">
        <f t="shared" si="1"/>
        <v/>
      </c>
      <c r="DK29" s="366" t="str">
        <f t="shared" si="7"/>
        <v/>
      </c>
      <c r="DL29" s="367" t="str">
        <f t="shared" si="8"/>
        <v/>
      </c>
      <c r="DM29" s="368" t="str">
        <f t="shared" si="2"/>
        <v/>
      </c>
      <c r="DN29" s="247"/>
    </row>
    <row r="30" spans="2:118" s="248" customFormat="1" ht="89.25">
      <c r="B30" s="235" t="s">
        <v>874</v>
      </c>
      <c r="C30" s="236">
        <f>SUMIF(B$17:B$37,B17,I$17:I$37)</f>
        <v>0.14285714285714285</v>
      </c>
      <c r="D30" s="237" t="s">
        <v>866</v>
      </c>
      <c r="E30" s="236">
        <f>SUMIF(D$17:D$37,D17,I$17:I$37)</f>
        <v>1.0000000000000004</v>
      </c>
      <c r="F30" s="237" t="s">
        <v>489</v>
      </c>
      <c r="G30" s="236">
        <f t="shared" si="0"/>
        <v>4.7619047619047616E-2</v>
      </c>
      <c r="H30" s="238" t="s">
        <v>490</v>
      </c>
      <c r="I30" s="239">
        <f t="shared" si="11"/>
        <v>4.7619047619047616E-2</v>
      </c>
      <c r="J30" s="240" t="s">
        <v>189</v>
      </c>
      <c r="K30" s="241" t="s">
        <v>467</v>
      </c>
      <c r="L30" s="241" t="s">
        <v>467</v>
      </c>
      <c r="M30" s="241" t="s">
        <v>353</v>
      </c>
      <c r="N30" s="242" t="s">
        <v>358</v>
      </c>
      <c r="O30" s="243">
        <v>45292</v>
      </c>
      <c r="P30" s="244">
        <v>45657</v>
      </c>
      <c r="Q30" s="243" t="s">
        <v>16</v>
      </c>
      <c r="R30" s="245" t="s">
        <v>491</v>
      </c>
      <c r="S30" s="246" t="s">
        <v>492</v>
      </c>
      <c r="T30" s="349" t="s">
        <v>63</v>
      </c>
      <c r="U30" s="354">
        <v>5000</v>
      </c>
      <c r="V30" s="351">
        <v>2023</v>
      </c>
      <c r="W30" s="354">
        <v>5100</v>
      </c>
      <c r="X30" s="354">
        <v>5200</v>
      </c>
      <c r="Y30" s="354">
        <v>5300</v>
      </c>
      <c r="Z30" s="354">
        <v>5400</v>
      </c>
      <c r="AA30" s="354"/>
      <c r="AB30" s="354"/>
      <c r="AC30" s="354"/>
      <c r="AD30" s="354"/>
      <c r="AE30" s="354"/>
      <c r="AF30" s="354"/>
      <c r="AG30" s="354"/>
      <c r="AH30" s="354"/>
      <c r="AI30" s="354">
        <f t="shared" si="3"/>
        <v>21000</v>
      </c>
      <c r="AJ30" s="355"/>
      <c r="AK30" s="355"/>
      <c r="AL30" s="355"/>
      <c r="AM30" s="355"/>
      <c r="AN30" s="355"/>
      <c r="AO30" s="355"/>
      <c r="AP30" s="355"/>
      <c r="AQ30" s="355"/>
      <c r="AR30" s="355"/>
      <c r="AS30" s="355"/>
      <c r="AT30" s="355"/>
      <c r="AU30" s="355"/>
      <c r="AV30" s="356" t="str">
        <f t="shared" si="13"/>
        <v/>
      </c>
      <c r="AW30" s="357"/>
      <c r="AX30" s="358" t="s">
        <v>88</v>
      </c>
      <c r="AY30" s="357"/>
      <c r="AZ30" s="358"/>
      <c r="BA30" s="357"/>
      <c r="BB30" s="358"/>
      <c r="BC30" s="357"/>
      <c r="BD30" s="358"/>
      <c r="BE30" s="357"/>
      <c r="BF30" s="358"/>
      <c r="BG30" s="357"/>
      <c r="BH30" s="358"/>
      <c r="BI30" s="357"/>
      <c r="BJ30" s="358"/>
      <c r="BK30" s="357"/>
      <c r="BL30" s="358"/>
      <c r="BM30" s="357"/>
      <c r="BN30" s="358"/>
      <c r="BO30" s="357"/>
      <c r="BP30" s="358"/>
      <c r="BQ30" s="357"/>
      <c r="BR30" s="358"/>
      <c r="BS30" s="357"/>
      <c r="BT30" s="358"/>
      <c r="BU30" s="357"/>
      <c r="BV30" s="358"/>
      <c r="BW30" s="357"/>
      <c r="BX30" s="358"/>
      <c r="BY30" s="357"/>
      <c r="BZ30" s="358"/>
      <c r="CA30" s="357"/>
      <c r="CB30" s="358"/>
      <c r="CC30" s="357"/>
      <c r="CD30" s="358"/>
      <c r="CE30" s="357"/>
      <c r="CF30" s="358"/>
      <c r="CG30" s="357"/>
      <c r="CH30" s="358"/>
      <c r="CI30" s="357"/>
      <c r="CJ30" s="358"/>
      <c r="CK30" s="357"/>
      <c r="CL30" s="358"/>
      <c r="CM30" s="357"/>
      <c r="CN30" s="358"/>
      <c r="CO30" s="357"/>
      <c r="CP30" s="358"/>
      <c r="CQ30" s="357"/>
      <c r="CR30" s="358"/>
      <c r="CS30" s="356" t="str">
        <f t="shared" si="4"/>
        <v/>
      </c>
      <c r="CT30" s="359" t="s">
        <v>204</v>
      </c>
      <c r="CU30" s="455"/>
      <c r="CV30" s="455"/>
      <c r="CW30" s="350" t="str">
        <f>IF(CV30="","",IF(IF(OR(T30=Desplegables!$B$5,T30=Desplegables!$B$6,),(U30-CV30)/(U30-W30),CV30/W30)&lt;0,0%,IF(IF(OR(T30=Desplegables!$B$5,T30=Desplegables!$B$6,),(U30-CV30)/(U30-W30),CV30/W30)&gt;1,100%,IF(OR(T30=Desplegables!$B$5,T30=Desplegables!$B$6,),(U30-CV30)/(U30-W30),CV30/W30))))</f>
        <v/>
      </c>
      <c r="CX30" s="350" t="str">
        <f>IF(CV30="","",IF(IF(OR(T30=Desplegables!$B$5,T30=Desplegables!$B$6,),(U30-CV30)/(U30-AI30),CV30/AI30)&lt;0,0%,IF(IF(OR(T30=Desplegables!$B$5,T30=Desplegables!$B$6,),(U30-CV30)/(U30-AI30),CV30/AI30)&gt;1,100%,IF(OR(T30=Desplegables!$B$5,T30=Desplegables!$B$6,),(U30-CV30)/(U30-AI30),CV30/AI30))))</f>
        <v/>
      </c>
      <c r="CY30" s="361">
        <v>196250000</v>
      </c>
      <c r="CZ30" s="361"/>
      <c r="DA30" s="350" t="str">
        <f t="shared" si="9"/>
        <v/>
      </c>
      <c r="DB30" s="363" t="str">
        <f t="shared" si="10"/>
        <v/>
      </c>
      <c r="DC30" s="364" t="str">
        <f t="shared" si="5"/>
        <v/>
      </c>
      <c r="DD30" s="364" t="str">
        <f t="shared" si="6"/>
        <v/>
      </c>
      <c r="DE30" s="359" t="s">
        <v>204</v>
      </c>
      <c r="DF30" s="454"/>
      <c r="DG30" s="350" t="str">
        <f>IF(DF30="","",IF(IF(OR(T30=Desplegables!$B$5,T30=Desplegables!$B$6,),(U30-DF30)/(U30-W30),DF30/W30)&lt;0,0%,IF(IF(OR(T30=Desplegables!$B$5,T30=Desplegables!$B$6,),(U30-DF30)/(U30-W30),DF30/W30)&gt;1,100%,IF(OR(T30=Desplegables!$B$5,T30=Desplegables!$B$6,),(U30-DF30)/(U30-W30),DF30/W30))))</f>
        <v/>
      </c>
      <c r="DH30" s="350" t="str">
        <f>IF(DF30="","",IF(IF(OR(T30=Desplegables!$B$5,T30=Desplegables!$B$6,),(U30-DF30)/(U30-AI30),DF30/AI30)&lt;0,0%,IF(IF(OR(T30=Desplegables!$B$5,T30=Desplegables!$B$6,),(U30-DF30)/(U30-AI30),DF30/AI30)&gt;1,100%,IF(OR(T30=Desplegables!$B$5,T30=Desplegables!$B$6,),(U30-DF30)/(U30-AI30),DF30/AI30))))</f>
        <v/>
      </c>
      <c r="DI30" s="365"/>
      <c r="DJ30" s="350" t="str">
        <f t="shared" si="1"/>
        <v/>
      </c>
      <c r="DK30" s="366" t="str">
        <f t="shared" si="7"/>
        <v/>
      </c>
      <c r="DL30" s="367" t="str">
        <f t="shared" si="8"/>
        <v/>
      </c>
      <c r="DM30" s="368" t="str">
        <f t="shared" si="2"/>
        <v/>
      </c>
      <c r="DN30" s="247"/>
    </row>
    <row r="31" spans="2:118" s="248" customFormat="1" ht="102">
      <c r="B31" s="235" t="s">
        <v>874</v>
      </c>
      <c r="C31" s="236">
        <f>SUMIF(B$17:B$37,B17,I$17:I$37)</f>
        <v>0.14285714285714285</v>
      </c>
      <c r="D31" s="237" t="s">
        <v>866</v>
      </c>
      <c r="E31" s="236">
        <f>SUMIF(D$17:D$37,D17,I$17:I$37)</f>
        <v>1.0000000000000004</v>
      </c>
      <c r="F31" s="237" t="s">
        <v>493</v>
      </c>
      <c r="G31" s="236">
        <f t="shared" si="0"/>
        <v>4.7619047619047616E-2</v>
      </c>
      <c r="H31" s="238" t="s">
        <v>494</v>
      </c>
      <c r="I31" s="239">
        <f t="shared" si="11"/>
        <v>4.7619047619047616E-2</v>
      </c>
      <c r="J31" s="240" t="s">
        <v>189</v>
      </c>
      <c r="K31" s="241" t="s">
        <v>495</v>
      </c>
      <c r="L31" s="241" t="s">
        <v>495</v>
      </c>
      <c r="M31" s="241" t="s">
        <v>353</v>
      </c>
      <c r="N31" s="242" t="s">
        <v>358</v>
      </c>
      <c r="O31" s="243">
        <v>45292</v>
      </c>
      <c r="P31" s="244">
        <v>45657</v>
      </c>
      <c r="Q31" s="243" t="s">
        <v>16</v>
      </c>
      <c r="R31" s="245" t="s">
        <v>496</v>
      </c>
      <c r="S31" s="246" t="s">
        <v>497</v>
      </c>
      <c r="T31" s="349" t="s">
        <v>63</v>
      </c>
      <c r="U31" s="354">
        <v>5000</v>
      </c>
      <c r="V31" s="351">
        <v>2023</v>
      </c>
      <c r="W31" s="354">
        <v>5100</v>
      </c>
      <c r="X31" s="354">
        <v>5200</v>
      </c>
      <c r="Y31" s="354">
        <v>5300</v>
      </c>
      <c r="Z31" s="354">
        <v>5400</v>
      </c>
      <c r="AA31" s="354"/>
      <c r="AB31" s="354"/>
      <c r="AC31" s="354"/>
      <c r="AD31" s="354"/>
      <c r="AE31" s="354"/>
      <c r="AF31" s="354"/>
      <c r="AG31" s="354"/>
      <c r="AH31" s="354"/>
      <c r="AI31" s="354">
        <f t="shared" si="3"/>
        <v>21000</v>
      </c>
      <c r="AJ31" s="355"/>
      <c r="AK31" s="355"/>
      <c r="AL31" s="355"/>
      <c r="AM31" s="355"/>
      <c r="AN31" s="355"/>
      <c r="AO31" s="355"/>
      <c r="AP31" s="355"/>
      <c r="AQ31" s="355"/>
      <c r="AR31" s="355"/>
      <c r="AS31" s="355"/>
      <c r="AT31" s="355"/>
      <c r="AU31" s="355"/>
      <c r="AV31" s="356" t="str">
        <f t="shared" si="13"/>
        <v/>
      </c>
      <c r="AW31" s="357"/>
      <c r="AX31" s="358" t="s">
        <v>88</v>
      </c>
      <c r="AY31" s="357"/>
      <c r="AZ31" s="358"/>
      <c r="BA31" s="357"/>
      <c r="BB31" s="358"/>
      <c r="BC31" s="357"/>
      <c r="BD31" s="358"/>
      <c r="BE31" s="357"/>
      <c r="BF31" s="358"/>
      <c r="BG31" s="357"/>
      <c r="BH31" s="358"/>
      <c r="BI31" s="357"/>
      <c r="BJ31" s="358"/>
      <c r="BK31" s="357"/>
      <c r="BL31" s="358"/>
      <c r="BM31" s="357"/>
      <c r="BN31" s="358"/>
      <c r="BO31" s="357"/>
      <c r="BP31" s="358"/>
      <c r="BQ31" s="357"/>
      <c r="BR31" s="358"/>
      <c r="BS31" s="357"/>
      <c r="BT31" s="358"/>
      <c r="BU31" s="357"/>
      <c r="BV31" s="358"/>
      <c r="BW31" s="357"/>
      <c r="BX31" s="358"/>
      <c r="BY31" s="357"/>
      <c r="BZ31" s="358"/>
      <c r="CA31" s="357"/>
      <c r="CB31" s="358"/>
      <c r="CC31" s="357"/>
      <c r="CD31" s="358"/>
      <c r="CE31" s="357"/>
      <c r="CF31" s="358"/>
      <c r="CG31" s="357"/>
      <c r="CH31" s="358"/>
      <c r="CI31" s="357"/>
      <c r="CJ31" s="358"/>
      <c r="CK31" s="357"/>
      <c r="CL31" s="358"/>
      <c r="CM31" s="357"/>
      <c r="CN31" s="358"/>
      <c r="CO31" s="357"/>
      <c r="CP31" s="358"/>
      <c r="CQ31" s="357"/>
      <c r="CR31" s="358"/>
      <c r="CS31" s="356" t="str">
        <f t="shared" si="4"/>
        <v/>
      </c>
      <c r="CT31" s="359" t="s">
        <v>205</v>
      </c>
      <c r="CU31" s="455"/>
      <c r="CV31" s="455"/>
      <c r="CW31" s="350" t="str">
        <f>IF(CV31="","",IF(IF(OR(T31=Desplegables!$B$5,T31=Desplegables!$B$6,),(U31-CV31)/(U31-W31),CV31/W31)&lt;0,0%,IF(IF(OR(T31=Desplegables!$B$5,T31=Desplegables!$B$6,),(U31-CV31)/(U31-W31),CV31/W31)&gt;1,100%,IF(OR(T31=Desplegables!$B$5,T31=Desplegables!$B$6,),(U31-CV31)/(U31-W31),CV31/W31))))</f>
        <v/>
      </c>
      <c r="CX31" s="350" t="str">
        <f>IF(CV31="","",IF(IF(OR(T31=Desplegables!$B$5,T31=Desplegables!$B$6,),(U31-CV31)/(U31-AI31),CV31/AI31)&lt;0,0%,IF(IF(OR(T31=Desplegables!$B$5,T31=Desplegables!$B$6,),(U31-CV31)/(U31-AI31),CV31/AI31)&gt;1,100%,IF(OR(T31=Desplegables!$B$5,T31=Desplegables!$B$6,),(U31-CV31)/(U31-AI31),CV31/AI31))))</f>
        <v/>
      </c>
      <c r="CY31" s="361"/>
      <c r="CZ31" s="361">
        <v>16086000</v>
      </c>
      <c r="DA31" s="350" t="e">
        <f t="shared" si="9"/>
        <v>#DIV/0!</v>
      </c>
      <c r="DB31" s="363" t="str">
        <f t="shared" si="10"/>
        <v/>
      </c>
      <c r="DC31" s="364" t="str">
        <f t="shared" si="5"/>
        <v/>
      </c>
      <c r="DD31" s="364" t="str">
        <f t="shared" si="6"/>
        <v/>
      </c>
      <c r="DE31" s="359" t="s">
        <v>205</v>
      </c>
      <c r="DF31" s="454"/>
      <c r="DG31" s="350" t="str">
        <f>IF(DF31="","",IF(IF(OR(T31=Desplegables!$B$5,T31=Desplegables!$B$6,),(U31-DF31)/(U31-W31),DF31/W31)&lt;0,0%,IF(IF(OR(T31=Desplegables!$B$5,T31=Desplegables!$B$6,),(U31-DF31)/(U31-W31),DF31/W31)&gt;1,100%,IF(OR(T31=Desplegables!$B$5,T31=Desplegables!$B$6,),(U31-DF31)/(U31-W31),DF31/W31))))</f>
        <v/>
      </c>
      <c r="DH31" s="350" t="str">
        <f>IF(DF31="","",IF(IF(OR(T31=Desplegables!$B$5,T31=Desplegables!$B$6,),(U31-DF31)/(U31-AI31),DF31/AI31)&lt;0,0%,IF(IF(OR(T31=Desplegables!$B$5,T31=Desplegables!$B$6,),(U31-DF31)/(U31-AI31),DF31/AI31)&gt;1,100%,IF(OR(T31=Desplegables!$B$5,T31=Desplegables!$B$6,),(U31-DF31)/(U31-AI31),DF31/AI31))))</f>
        <v/>
      </c>
      <c r="DI31" s="365"/>
      <c r="DJ31" s="350" t="str">
        <f t="shared" si="1"/>
        <v/>
      </c>
      <c r="DK31" s="366" t="str">
        <f t="shared" si="7"/>
        <v/>
      </c>
      <c r="DL31" s="367" t="str">
        <f t="shared" si="8"/>
        <v/>
      </c>
      <c r="DM31" s="368" t="str">
        <f t="shared" si="2"/>
        <v/>
      </c>
      <c r="DN31" s="247"/>
    </row>
    <row r="32" spans="2:118" s="248" customFormat="1" ht="127.5">
      <c r="B32" s="235" t="s">
        <v>875</v>
      </c>
      <c r="C32" s="236">
        <f>SUMIF(B$17:B$37,B17,I$17:I$37)</f>
        <v>0.14285714285714285</v>
      </c>
      <c r="D32" s="237" t="s">
        <v>866</v>
      </c>
      <c r="E32" s="236">
        <f>SUMIF(D$17:D$37,D17,I$17:I$37)</f>
        <v>1.0000000000000004</v>
      </c>
      <c r="F32" s="237" t="s">
        <v>498</v>
      </c>
      <c r="G32" s="236">
        <f t="shared" si="0"/>
        <v>4.7619047619047616E-2</v>
      </c>
      <c r="H32" s="238" t="s">
        <v>499</v>
      </c>
      <c r="I32" s="239">
        <f t="shared" si="11"/>
        <v>4.7619047619047616E-2</v>
      </c>
      <c r="J32" s="240" t="s">
        <v>189</v>
      </c>
      <c r="K32" s="241" t="s">
        <v>500</v>
      </c>
      <c r="L32" s="241" t="s">
        <v>500</v>
      </c>
      <c r="M32" s="241" t="s">
        <v>366</v>
      </c>
      <c r="N32" s="242" t="s">
        <v>364</v>
      </c>
      <c r="O32" s="243">
        <v>45292</v>
      </c>
      <c r="P32" s="244">
        <v>45657</v>
      </c>
      <c r="Q32" s="243" t="s">
        <v>16</v>
      </c>
      <c r="R32" s="245" t="s">
        <v>501</v>
      </c>
      <c r="S32" s="246" t="s">
        <v>502</v>
      </c>
      <c r="T32" s="349" t="s">
        <v>63</v>
      </c>
      <c r="U32" s="354">
        <v>5000</v>
      </c>
      <c r="V32" s="351">
        <v>2023</v>
      </c>
      <c r="W32" s="354">
        <v>5100</v>
      </c>
      <c r="X32" s="354">
        <v>5200</v>
      </c>
      <c r="Y32" s="354">
        <v>5300</v>
      </c>
      <c r="Z32" s="354">
        <v>5400</v>
      </c>
      <c r="AA32" s="354"/>
      <c r="AB32" s="354"/>
      <c r="AC32" s="354"/>
      <c r="AD32" s="354"/>
      <c r="AE32" s="354"/>
      <c r="AF32" s="354"/>
      <c r="AG32" s="354"/>
      <c r="AH32" s="354"/>
      <c r="AI32" s="354">
        <f t="shared" si="3"/>
        <v>21000</v>
      </c>
      <c r="AJ32" s="355"/>
      <c r="AK32" s="355"/>
      <c r="AL32" s="355"/>
      <c r="AM32" s="355"/>
      <c r="AN32" s="355"/>
      <c r="AO32" s="355"/>
      <c r="AP32" s="355"/>
      <c r="AQ32" s="355"/>
      <c r="AR32" s="355"/>
      <c r="AS32" s="355"/>
      <c r="AT32" s="355"/>
      <c r="AU32" s="355"/>
      <c r="AV32" s="356" t="str">
        <f t="shared" si="13"/>
        <v/>
      </c>
      <c r="AW32" s="357"/>
      <c r="AX32" s="358" t="s">
        <v>88</v>
      </c>
      <c r="AY32" s="357"/>
      <c r="AZ32" s="358"/>
      <c r="BA32" s="357"/>
      <c r="BB32" s="358"/>
      <c r="BC32" s="357"/>
      <c r="BD32" s="358"/>
      <c r="BE32" s="357"/>
      <c r="BF32" s="358"/>
      <c r="BG32" s="357"/>
      <c r="BH32" s="358"/>
      <c r="BI32" s="357"/>
      <c r="BJ32" s="358"/>
      <c r="BK32" s="357"/>
      <c r="BL32" s="358"/>
      <c r="BM32" s="357"/>
      <c r="BN32" s="358"/>
      <c r="BO32" s="357"/>
      <c r="BP32" s="358"/>
      <c r="BQ32" s="357"/>
      <c r="BR32" s="358"/>
      <c r="BS32" s="357"/>
      <c r="BT32" s="358"/>
      <c r="BU32" s="357"/>
      <c r="BV32" s="358"/>
      <c r="BW32" s="357"/>
      <c r="BX32" s="358"/>
      <c r="BY32" s="357"/>
      <c r="BZ32" s="358"/>
      <c r="CA32" s="357"/>
      <c r="CB32" s="358"/>
      <c r="CC32" s="357"/>
      <c r="CD32" s="358"/>
      <c r="CE32" s="357"/>
      <c r="CF32" s="358"/>
      <c r="CG32" s="357"/>
      <c r="CH32" s="358"/>
      <c r="CI32" s="357"/>
      <c r="CJ32" s="358"/>
      <c r="CK32" s="357"/>
      <c r="CL32" s="358"/>
      <c r="CM32" s="357"/>
      <c r="CN32" s="358"/>
      <c r="CO32" s="357"/>
      <c r="CP32" s="358"/>
      <c r="CQ32" s="357"/>
      <c r="CR32" s="358"/>
      <c r="CS32" s="356" t="str">
        <f t="shared" si="4"/>
        <v/>
      </c>
      <c r="CT32" s="359" t="s">
        <v>206</v>
      </c>
      <c r="CU32" s="455"/>
      <c r="CV32" s="455"/>
      <c r="CW32" s="350" t="str">
        <f>IF(CV32="","",IF(IF(OR(T32=Desplegables!$B$5,T32=Desplegables!$B$6,),(U32-CV32)/(U32-W32),CV32/W32)&lt;0,0%,IF(IF(OR(T32=Desplegables!$B$5,T32=Desplegables!$B$6,),(U32-CV32)/(U32-W32),CV32/W32)&gt;1,100%,IF(OR(T32=Desplegables!$B$5,T32=Desplegables!$B$6,),(U32-CV32)/(U32-W32),CV32/W32))))</f>
        <v/>
      </c>
      <c r="CX32" s="350" t="str">
        <f>IF(CV32="","",IF(IF(OR(T32=Desplegables!$B$5,T32=Desplegables!$B$6,),(U32-CV32)/(U32-AI32),CV32/AI32)&lt;0,0%,IF(IF(OR(T32=Desplegables!$B$5,T32=Desplegables!$B$6,),(U32-CV32)/(U32-AI32),CV32/AI32)&gt;1,100%,IF(OR(T32=Desplegables!$B$5,T32=Desplegables!$B$6,),(U32-CV32)/(U32-AI32),CV32/AI32))))</f>
        <v/>
      </c>
      <c r="CY32" s="361"/>
      <c r="CZ32" s="361"/>
      <c r="DA32" s="350" t="str">
        <f t="shared" si="9"/>
        <v/>
      </c>
      <c r="DB32" s="363" t="str">
        <f t="shared" si="10"/>
        <v/>
      </c>
      <c r="DC32" s="364" t="str">
        <f t="shared" si="5"/>
        <v/>
      </c>
      <c r="DD32" s="364" t="str">
        <f t="shared" si="6"/>
        <v/>
      </c>
      <c r="DE32" s="359" t="s">
        <v>206</v>
      </c>
      <c r="DF32" s="454"/>
      <c r="DG32" s="350" t="str">
        <f>IF(DF32="","",IF(IF(OR(T32=Desplegables!$B$5,T32=Desplegables!$B$6,),(U32-DF32)/(U32-W32),DF32/W32)&lt;0,0%,IF(IF(OR(T32=Desplegables!$B$5,T32=Desplegables!$B$6,),(U32-DF32)/(U32-W32),DF32/W32)&gt;1,100%,IF(OR(T32=Desplegables!$B$5,T32=Desplegables!$B$6,),(U32-DF32)/(U32-W32),DF32/W32))))</f>
        <v/>
      </c>
      <c r="DH32" s="350" t="str">
        <f>IF(DF32="","",IF(IF(OR(T32=Desplegables!$B$5,T32=Desplegables!$B$6,),(U32-DF32)/(U32-AI32),DF32/AI32)&lt;0,0%,IF(IF(OR(T32=Desplegables!$B$5,T32=Desplegables!$B$6,),(U32-DF32)/(U32-AI32),DF32/AI32)&gt;1,100%,IF(OR(T32=Desplegables!$B$5,T32=Desplegables!$B$6,),(U32-DF32)/(U32-AI32),DF32/AI32))))</f>
        <v/>
      </c>
      <c r="DI32" s="365"/>
      <c r="DJ32" s="350" t="str">
        <f t="shared" si="1"/>
        <v/>
      </c>
      <c r="DK32" s="366" t="str">
        <f t="shared" si="7"/>
        <v/>
      </c>
      <c r="DL32" s="367" t="str">
        <f t="shared" si="8"/>
        <v/>
      </c>
      <c r="DM32" s="368" t="str">
        <f t="shared" si="2"/>
        <v/>
      </c>
      <c r="DN32" s="247"/>
    </row>
    <row r="33" spans="2:118" s="248" customFormat="1" ht="107.25" customHeight="1">
      <c r="B33" s="235" t="s">
        <v>875</v>
      </c>
      <c r="C33" s="236">
        <f>SUMIF(B$17:B$37,B17,I$17:I$37)</f>
        <v>0.14285714285714285</v>
      </c>
      <c r="D33" s="237" t="s">
        <v>866</v>
      </c>
      <c r="E33" s="236">
        <f>SUMIF(D$17:D$37,D17,I$17:I$37)</f>
        <v>1.0000000000000004</v>
      </c>
      <c r="F33" s="237" t="s">
        <v>503</v>
      </c>
      <c r="G33" s="236">
        <f t="shared" si="0"/>
        <v>4.7619047619047616E-2</v>
      </c>
      <c r="H33" s="238" t="s">
        <v>504</v>
      </c>
      <c r="I33" s="239">
        <f t="shared" si="11"/>
        <v>4.7619047619047616E-2</v>
      </c>
      <c r="J33" s="240" t="s">
        <v>189</v>
      </c>
      <c r="K33" s="456" t="s">
        <v>505</v>
      </c>
      <c r="L33" s="456" t="s">
        <v>505</v>
      </c>
      <c r="M33" s="456" t="s">
        <v>341</v>
      </c>
      <c r="N33" s="457" t="s">
        <v>346</v>
      </c>
      <c r="O33" s="243">
        <v>45292</v>
      </c>
      <c r="P33" s="244">
        <v>45657</v>
      </c>
      <c r="Q33" s="243" t="s">
        <v>7</v>
      </c>
      <c r="R33" s="458" t="s">
        <v>506</v>
      </c>
      <c r="S33" s="459" t="s">
        <v>507</v>
      </c>
      <c r="T33" s="349" t="s">
        <v>61</v>
      </c>
      <c r="U33" s="354">
        <v>1642</v>
      </c>
      <c r="V33" s="351">
        <v>2023</v>
      </c>
      <c r="W33" s="354">
        <v>1891</v>
      </c>
      <c r="X33" s="354">
        <v>2045</v>
      </c>
      <c r="Y33" s="354">
        <v>2309</v>
      </c>
      <c r="Z33" s="354">
        <v>2437</v>
      </c>
      <c r="AA33" s="354"/>
      <c r="AB33" s="354"/>
      <c r="AC33" s="354"/>
      <c r="AD33" s="354"/>
      <c r="AE33" s="354"/>
      <c r="AF33" s="354"/>
      <c r="AG33" s="354"/>
      <c r="AH33" s="354"/>
      <c r="AI33" s="354">
        <f t="shared" si="3"/>
        <v>8682</v>
      </c>
      <c r="AJ33" s="355"/>
      <c r="AK33" s="355"/>
      <c r="AL33" s="355"/>
      <c r="AM33" s="355"/>
      <c r="AN33" s="355"/>
      <c r="AO33" s="355"/>
      <c r="AP33" s="355"/>
      <c r="AQ33" s="355"/>
      <c r="AR33" s="355"/>
      <c r="AS33" s="355"/>
      <c r="AT33" s="355"/>
      <c r="AU33" s="355"/>
      <c r="AV33" s="356" t="str">
        <f t="shared" si="13"/>
        <v/>
      </c>
      <c r="AW33" s="357"/>
      <c r="AX33" s="358" t="s">
        <v>88</v>
      </c>
      <c r="AY33" s="357"/>
      <c r="AZ33" s="358"/>
      <c r="BA33" s="357"/>
      <c r="BB33" s="358"/>
      <c r="BC33" s="357"/>
      <c r="BD33" s="358"/>
      <c r="BE33" s="357"/>
      <c r="BF33" s="358"/>
      <c r="BG33" s="357"/>
      <c r="BH33" s="358"/>
      <c r="BI33" s="357"/>
      <c r="BJ33" s="358"/>
      <c r="BK33" s="357"/>
      <c r="BL33" s="358"/>
      <c r="BM33" s="357"/>
      <c r="BN33" s="358"/>
      <c r="BO33" s="357"/>
      <c r="BP33" s="358"/>
      <c r="BQ33" s="357"/>
      <c r="BR33" s="358"/>
      <c r="BS33" s="357"/>
      <c r="BT33" s="358"/>
      <c r="BU33" s="357"/>
      <c r="BV33" s="358"/>
      <c r="BW33" s="357"/>
      <c r="BX33" s="358"/>
      <c r="BY33" s="357"/>
      <c r="BZ33" s="358"/>
      <c r="CA33" s="357"/>
      <c r="CB33" s="358"/>
      <c r="CC33" s="357"/>
      <c r="CD33" s="358"/>
      <c r="CE33" s="357"/>
      <c r="CF33" s="358"/>
      <c r="CG33" s="357"/>
      <c r="CH33" s="358"/>
      <c r="CI33" s="357"/>
      <c r="CJ33" s="358"/>
      <c r="CK33" s="357"/>
      <c r="CL33" s="358"/>
      <c r="CM33" s="357"/>
      <c r="CN33" s="358"/>
      <c r="CO33" s="357"/>
      <c r="CP33" s="358"/>
      <c r="CQ33" s="357"/>
      <c r="CR33" s="358"/>
      <c r="CS33" s="356" t="str">
        <f t="shared" si="4"/>
        <v/>
      </c>
      <c r="CT33" s="359" t="s">
        <v>207</v>
      </c>
      <c r="CU33" s="454"/>
      <c r="CV33" s="454"/>
      <c r="CW33" s="350" t="str">
        <f>IF(CV33="","",IF(IF(OR(T33=Desplegables!$B$5,T33=Desplegables!$B$6,),(U33-CV33)/(U33-W33),CV33/W33)&lt;0,0%,IF(IF(OR(T33=Desplegables!$B$5,T33=Desplegables!$B$6,),(U33-CV33)/(U33-W33),CV33/W33)&gt;1,100%,IF(OR(T33=Desplegables!$B$5,T33=Desplegables!$B$6,),(U33-CV33)/(U33-W33),CV33/W33))))</f>
        <v/>
      </c>
      <c r="CX33" s="350" t="str">
        <f>IF(CV33="","",IF(IF(OR(T33=Desplegables!$B$5,T33=Desplegables!$B$6,),(U33-CV33)/(U33-AI33),CV33/AI33)&lt;0,0%,IF(IF(OR(T33=Desplegables!$B$5,T33=Desplegables!$B$6,),(U33-CV33)/(U33-AI33),CV33/AI33)&gt;1,100%,IF(OR(T33=Desplegables!$B$5,T33=Desplegables!$B$6,),(U33-CV33)/(U33-AI33),CV33/AI33))))</f>
        <v/>
      </c>
      <c r="CY33" s="361"/>
      <c r="CZ33" s="361"/>
      <c r="DA33" s="350" t="str">
        <f t="shared" si="9"/>
        <v/>
      </c>
      <c r="DB33" s="363" t="str">
        <f t="shared" si="10"/>
        <v/>
      </c>
      <c r="DC33" s="364" t="str">
        <f t="shared" si="5"/>
        <v/>
      </c>
      <c r="DD33" s="364" t="str">
        <f t="shared" si="6"/>
        <v/>
      </c>
      <c r="DE33" s="359" t="s">
        <v>207</v>
      </c>
      <c r="DF33" s="454"/>
      <c r="DG33" s="350" t="str">
        <f>IF(DF33="","",IF(IF(OR(T33=Desplegables!$B$5,T33=Desplegables!$B$6,),(U33-DF33)/(U33-W33),DF33/W33)&lt;0,0%,IF(IF(OR(T33=Desplegables!$B$5,T33=Desplegables!$B$6,),(U33-DF33)/(U33-W33),DF33/W33)&gt;1,100%,IF(OR(T33=Desplegables!$B$5,T33=Desplegables!$B$6,),(U33-DF33)/(U33-W33),DF33/W33))))</f>
        <v/>
      </c>
      <c r="DH33" s="350" t="str">
        <f>IF(DF33="","",IF(IF(OR(T33=Desplegables!$B$5,T33=Desplegables!$B$6,),(U33-DF33)/(U33-AI33),DF33/AI33)&lt;0,0%,IF(IF(OR(T33=Desplegables!$B$5,T33=Desplegables!$B$6,),(U33-DF33)/(U33-AI33),DF33/AI33)&gt;1,100%,IF(OR(T33=Desplegables!$B$5,T33=Desplegables!$B$6,),(U33-DF33)/(U33-AI33),DF33/AI33))))</f>
        <v/>
      </c>
      <c r="DI33" s="365"/>
      <c r="DJ33" s="350" t="str">
        <f t="shared" si="1"/>
        <v/>
      </c>
      <c r="DK33" s="366" t="str">
        <f t="shared" si="7"/>
        <v/>
      </c>
      <c r="DL33" s="367" t="str">
        <f t="shared" si="8"/>
        <v/>
      </c>
      <c r="DM33" s="368" t="str">
        <f t="shared" si="2"/>
        <v/>
      </c>
      <c r="DN33" s="247"/>
    </row>
    <row r="34" spans="2:118" s="248" customFormat="1" ht="102">
      <c r="B34" s="235" t="s">
        <v>875</v>
      </c>
      <c r="C34" s="236">
        <f>SUMIF(B$17:B$37,B17,I$17:I$37)</f>
        <v>0.14285714285714285</v>
      </c>
      <c r="D34" s="237" t="s">
        <v>866</v>
      </c>
      <c r="E34" s="236">
        <f>SUMIF(D$17:D$37,D17,I$17:I$37)</f>
        <v>1.0000000000000004</v>
      </c>
      <c r="F34" s="237" t="s">
        <v>508</v>
      </c>
      <c r="G34" s="236">
        <f t="shared" si="0"/>
        <v>4.7619047619047616E-2</v>
      </c>
      <c r="H34" s="238" t="s">
        <v>509</v>
      </c>
      <c r="I34" s="239">
        <f t="shared" si="11"/>
        <v>4.7619047619047616E-2</v>
      </c>
      <c r="J34" s="240" t="s">
        <v>189</v>
      </c>
      <c r="K34" s="456" t="s">
        <v>510</v>
      </c>
      <c r="L34" s="456" t="s">
        <v>510</v>
      </c>
      <c r="M34" s="456" t="s">
        <v>341</v>
      </c>
      <c r="N34" s="457" t="s">
        <v>346</v>
      </c>
      <c r="O34" s="243">
        <v>45292</v>
      </c>
      <c r="P34" s="244">
        <v>45657</v>
      </c>
      <c r="Q34" s="243" t="s">
        <v>7</v>
      </c>
      <c r="R34" s="458" t="s">
        <v>506</v>
      </c>
      <c r="S34" s="459" t="s">
        <v>511</v>
      </c>
      <c r="T34" s="349" t="s">
        <v>61</v>
      </c>
      <c r="U34" s="354">
        <v>1642</v>
      </c>
      <c r="V34" s="351">
        <v>2023</v>
      </c>
      <c r="W34" s="354">
        <v>1891</v>
      </c>
      <c r="X34" s="354">
        <v>2045</v>
      </c>
      <c r="Y34" s="354">
        <v>2309</v>
      </c>
      <c r="Z34" s="354">
        <v>2437</v>
      </c>
      <c r="AA34" s="354"/>
      <c r="AB34" s="354"/>
      <c r="AC34" s="354"/>
      <c r="AD34" s="354"/>
      <c r="AE34" s="354"/>
      <c r="AF34" s="354"/>
      <c r="AG34" s="354"/>
      <c r="AH34" s="354"/>
      <c r="AI34" s="354">
        <f t="shared" si="3"/>
        <v>8682</v>
      </c>
      <c r="AJ34" s="355"/>
      <c r="AK34" s="355"/>
      <c r="AL34" s="355"/>
      <c r="AM34" s="355"/>
      <c r="AN34" s="355"/>
      <c r="AO34" s="355"/>
      <c r="AP34" s="355"/>
      <c r="AQ34" s="355"/>
      <c r="AR34" s="355"/>
      <c r="AS34" s="355"/>
      <c r="AT34" s="355"/>
      <c r="AU34" s="355"/>
      <c r="AV34" s="356" t="str">
        <f t="shared" si="13"/>
        <v/>
      </c>
      <c r="AW34" s="357"/>
      <c r="AX34" s="358" t="s">
        <v>88</v>
      </c>
      <c r="AY34" s="357"/>
      <c r="AZ34" s="358"/>
      <c r="BA34" s="357"/>
      <c r="BB34" s="358"/>
      <c r="BC34" s="357"/>
      <c r="BD34" s="358"/>
      <c r="BE34" s="357"/>
      <c r="BF34" s="358"/>
      <c r="BG34" s="357"/>
      <c r="BH34" s="358"/>
      <c r="BI34" s="357"/>
      <c r="BJ34" s="358"/>
      <c r="BK34" s="357"/>
      <c r="BL34" s="358"/>
      <c r="BM34" s="357"/>
      <c r="BN34" s="358"/>
      <c r="BO34" s="357"/>
      <c r="BP34" s="358"/>
      <c r="BQ34" s="357"/>
      <c r="BR34" s="358"/>
      <c r="BS34" s="357"/>
      <c r="BT34" s="358"/>
      <c r="BU34" s="357"/>
      <c r="BV34" s="358"/>
      <c r="BW34" s="357"/>
      <c r="BX34" s="358"/>
      <c r="BY34" s="357"/>
      <c r="BZ34" s="358"/>
      <c r="CA34" s="357"/>
      <c r="CB34" s="358"/>
      <c r="CC34" s="357"/>
      <c r="CD34" s="358"/>
      <c r="CE34" s="357"/>
      <c r="CF34" s="358"/>
      <c r="CG34" s="357"/>
      <c r="CH34" s="358"/>
      <c r="CI34" s="357"/>
      <c r="CJ34" s="358"/>
      <c r="CK34" s="357"/>
      <c r="CL34" s="358"/>
      <c r="CM34" s="357"/>
      <c r="CN34" s="358"/>
      <c r="CO34" s="357"/>
      <c r="CP34" s="358"/>
      <c r="CQ34" s="357"/>
      <c r="CR34" s="358"/>
      <c r="CS34" s="356" t="str">
        <f t="shared" si="4"/>
        <v/>
      </c>
      <c r="CT34" s="359" t="s">
        <v>208</v>
      </c>
      <c r="CU34" s="454"/>
      <c r="CV34" s="454"/>
      <c r="CW34" s="350" t="str">
        <f>IF(CV34="","",IF(IF(OR(T34=Desplegables!$B$5,T34=Desplegables!$B$6,),(U34-CV34)/(U34-W34),CV34/W34)&lt;0,0%,IF(IF(OR(T34=Desplegables!$B$5,T34=Desplegables!$B$6,),(U34-CV34)/(U34-W34),CV34/W34)&gt;1,100%,IF(OR(T34=Desplegables!$B$5,T34=Desplegables!$B$6,),(U34-CV34)/(U34-W34),CV34/W34))))</f>
        <v/>
      </c>
      <c r="CX34" s="350" t="str">
        <f>IF(CV34="","",IF(IF(OR(T34=Desplegables!$B$5,T34=Desplegables!$B$6,),(U34-CV34)/(U34-AI34),CV34/AI34)&lt;0,0%,IF(IF(OR(T34=Desplegables!$B$5,T34=Desplegables!$B$6,),(U34-CV34)/(U34-AI34),CV34/AI34)&gt;1,100%,IF(OR(T34=Desplegables!$B$5,T34=Desplegables!$B$6,),(U34-CV34)/(U34-AI34),CV34/AI34))))</f>
        <v/>
      </c>
      <c r="CY34" s="361"/>
      <c r="CZ34" s="361">
        <v>13144000</v>
      </c>
      <c r="DA34" s="350" t="e">
        <f>IF(CZ34="","",IF(CZ34/SUM(AW34,AY34)&gt;1,100%,CZ34/SUM(AW34,AY34)))</f>
        <v>#DIV/0!</v>
      </c>
      <c r="DB34" s="363" t="str">
        <f t="shared" si="10"/>
        <v/>
      </c>
      <c r="DC34" s="364" t="str">
        <f t="shared" si="5"/>
        <v/>
      </c>
      <c r="DD34" s="364" t="str">
        <f t="shared" si="6"/>
        <v/>
      </c>
      <c r="DE34" s="359" t="s">
        <v>208</v>
      </c>
      <c r="DF34" s="454"/>
      <c r="DG34" s="350" t="str">
        <f>IF(DF34="","",IF(IF(OR(T34=Desplegables!$B$5,T34=Desplegables!$B$6,),(U34-DF34)/(U34-W34),DF34/W34)&lt;0,0%,IF(IF(OR(T34=Desplegables!$B$5,T34=Desplegables!$B$6,),(U34-DF34)/(U34-W34),DF34/W34)&gt;1,100%,IF(OR(T34=Desplegables!$B$5,T34=Desplegables!$B$6,),(U34-DF34)/(U34-W34),DF34/W34))))</f>
        <v/>
      </c>
      <c r="DH34" s="350" t="str">
        <f>IF(DF34="","",IF(IF(OR(T34=Desplegables!$B$5,T34=Desplegables!$B$6,),(U34-DF34)/(U34-AI34),DF34/AI34)&lt;0,0%,IF(IF(OR(T34=Desplegables!$B$5,T34=Desplegables!$B$6,),(U34-DF34)/(U34-AI34),DF34/AI34)&gt;1,100%,IF(OR(T34=Desplegables!$B$5,T34=Desplegables!$B$6,),(U34-DF34)/(U34-AI34),DF34/AI34))))</f>
        <v/>
      </c>
      <c r="DI34" s="365"/>
      <c r="DJ34" s="350" t="str">
        <f t="shared" si="1"/>
        <v/>
      </c>
      <c r="DK34" s="366" t="str">
        <f t="shared" si="7"/>
        <v/>
      </c>
      <c r="DL34" s="367" t="str">
        <f t="shared" si="8"/>
        <v/>
      </c>
      <c r="DM34" s="368" t="str">
        <f t="shared" si="2"/>
        <v/>
      </c>
      <c r="DN34" s="247"/>
    </row>
    <row r="35" spans="2:118" s="248" customFormat="1" ht="76.5">
      <c r="B35" s="235" t="s">
        <v>875</v>
      </c>
      <c r="C35" s="236">
        <f>SUMIF(B$17:B$37,B17,I$17:I$37)</f>
        <v>0.14285714285714285</v>
      </c>
      <c r="D35" s="237" t="s">
        <v>866</v>
      </c>
      <c r="E35" s="236">
        <f>SUMIF(D$17:D$37,D17,I$17:I$37)</f>
        <v>1.0000000000000004</v>
      </c>
      <c r="F35" s="237" t="s">
        <v>512</v>
      </c>
      <c r="G35" s="236">
        <f t="shared" si="0"/>
        <v>4.7619047619047616E-2</v>
      </c>
      <c r="H35" s="238" t="s">
        <v>513</v>
      </c>
      <c r="I35" s="239">
        <f t="shared" si="11"/>
        <v>4.7619047619047616E-2</v>
      </c>
      <c r="J35" s="240" t="s">
        <v>189</v>
      </c>
      <c r="K35" s="456" t="s">
        <v>505</v>
      </c>
      <c r="L35" s="456" t="s">
        <v>505</v>
      </c>
      <c r="M35" s="456" t="s">
        <v>341</v>
      </c>
      <c r="N35" s="457" t="s">
        <v>346</v>
      </c>
      <c r="O35" s="243">
        <v>45292</v>
      </c>
      <c r="P35" s="244">
        <v>45657</v>
      </c>
      <c r="Q35" s="243" t="s">
        <v>7</v>
      </c>
      <c r="R35" s="458" t="s">
        <v>514</v>
      </c>
      <c r="S35" s="459" t="s">
        <v>515</v>
      </c>
      <c r="T35" s="349" t="s">
        <v>61</v>
      </c>
      <c r="U35" s="354">
        <v>1642</v>
      </c>
      <c r="V35" s="351">
        <v>2023</v>
      </c>
      <c r="W35" s="354">
        <v>1891</v>
      </c>
      <c r="X35" s="354">
        <v>2045</v>
      </c>
      <c r="Y35" s="354">
        <v>2309</v>
      </c>
      <c r="Z35" s="354">
        <v>2437</v>
      </c>
      <c r="AA35" s="354"/>
      <c r="AB35" s="354"/>
      <c r="AC35" s="354"/>
      <c r="AD35" s="354"/>
      <c r="AE35" s="354"/>
      <c r="AF35" s="354"/>
      <c r="AG35" s="354"/>
      <c r="AH35" s="354"/>
      <c r="AI35" s="354">
        <f t="shared" si="3"/>
        <v>8682</v>
      </c>
      <c r="AJ35" s="355"/>
      <c r="AK35" s="355"/>
      <c r="AL35" s="355"/>
      <c r="AM35" s="355"/>
      <c r="AN35" s="355"/>
      <c r="AO35" s="355"/>
      <c r="AP35" s="355"/>
      <c r="AQ35" s="355"/>
      <c r="AR35" s="355"/>
      <c r="AS35" s="355"/>
      <c r="AT35" s="355"/>
      <c r="AU35" s="355"/>
      <c r="AV35" s="356" t="str">
        <f t="shared" si="13"/>
        <v/>
      </c>
      <c r="AW35" s="357"/>
      <c r="AX35" s="358" t="s">
        <v>88</v>
      </c>
      <c r="AY35" s="357"/>
      <c r="AZ35" s="358"/>
      <c r="BA35" s="357"/>
      <c r="BB35" s="358"/>
      <c r="BC35" s="357"/>
      <c r="BD35" s="358"/>
      <c r="BE35" s="357"/>
      <c r="BF35" s="358"/>
      <c r="BG35" s="357"/>
      <c r="BH35" s="358"/>
      <c r="BI35" s="357"/>
      <c r="BJ35" s="358"/>
      <c r="BK35" s="357"/>
      <c r="BL35" s="358"/>
      <c r="BM35" s="357"/>
      <c r="BN35" s="358"/>
      <c r="BO35" s="357"/>
      <c r="BP35" s="358"/>
      <c r="BQ35" s="357"/>
      <c r="BR35" s="358"/>
      <c r="BS35" s="357"/>
      <c r="BT35" s="358"/>
      <c r="BU35" s="357"/>
      <c r="BV35" s="358"/>
      <c r="BW35" s="357"/>
      <c r="BX35" s="358"/>
      <c r="BY35" s="357"/>
      <c r="BZ35" s="358"/>
      <c r="CA35" s="357"/>
      <c r="CB35" s="358"/>
      <c r="CC35" s="357"/>
      <c r="CD35" s="358"/>
      <c r="CE35" s="357"/>
      <c r="CF35" s="358"/>
      <c r="CG35" s="357"/>
      <c r="CH35" s="358"/>
      <c r="CI35" s="357"/>
      <c r="CJ35" s="358"/>
      <c r="CK35" s="357"/>
      <c r="CL35" s="358"/>
      <c r="CM35" s="357"/>
      <c r="CN35" s="358"/>
      <c r="CO35" s="357"/>
      <c r="CP35" s="358"/>
      <c r="CQ35" s="357"/>
      <c r="CR35" s="358"/>
      <c r="CS35" s="356" t="str">
        <f t="shared" si="4"/>
        <v/>
      </c>
      <c r="CT35" s="359" t="s">
        <v>209</v>
      </c>
      <c r="CU35" s="454"/>
      <c r="CV35" s="454"/>
      <c r="CW35" s="350" t="str">
        <f>IF(CV35="","",IF(IF(OR(T35=Desplegables!$B$5,T35=Desplegables!$B$6,),(U35-CV35)/(U35-W35),CV35/W35)&lt;0,0%,IF(IF(OR(T35=Desplegables!$B$5,T35=Desplegables!$B$6,),(U35-CV35)/(U35-W35),CV35/W35)&gt;1,100%,IF(OR(T35=Desplegables!$B$5,T35=Desplegables!$B$6,),(U35-CV35)/(U35-W35),CV35/W35))))</f>
        <v/>
      </c>
      <c r="CX35" s="350" t="str">
        <f>IF(CV35="","",IF(IF(OR(T35=Desplegables!$B$5,T35=Desplegables!$B$6,),(U35-CV35)/(U35-AI35),CV35/AI35)&lt;0,0%,IF(IF(OR(T35=Desplegables!$B$5,T35=Desplegables!$B$6,),(U35-CV35)/(U35-AI35),CV35/AI35)&gt;1,100%,IF(OR(T35=Desplegables!$B$5,T35=Desplegables!$B$6,),(U35-CV35)/(U35-AI35),CV35/AI35))))</f>
        <v/>
      </c>
      <c r="CY35" s="361"/>
      <c r="CZ35" s="361"/>
      <c r="DA35" s="350" t="str">
        <f t="shared" si="9"/>
        <v/>
      </c>
      <c r="DB35" s="363" t="str">
        <f t="shared" si="10"/>
        <v/>
      </c>
      <c r="DC35" s="364" t="str">
        <f t="shared" si="5"/>
        <v/>
      </c>
      <c r="DD35" s="364" t="str">
        <f t="shared" si="6"/>
        <v/>
      </c>
      <c r="DE35" s="359" t="s">
        <v>209</v>
      </c>
      <c r="DF35" s="454"/>
      <c r="DG35" s="350" t="str">
        <f>IF(DF35="","",IF(IF(OR(T35=Desplegables!$B$5,T35=Desplegables!$B$6,),(U35-DF35)/(U35-W35),DF35/W35)&lt;0,0%,IF(IF(OR(T35=Desplegables!$B$5,T35=Desplegables!$B$6,),(U35-DF35)/(U35-W35),DF35/W35)&gt;1,100%,IF(OR(T35=Desplegables!$B$5,T35=Desplegables!$B$6,),(U35-DF35)/(U35-W35),DF35/W35))))</f>
        <v/>
      </c>
      <c r="DH35" s="350" t="str">
        <f>IF(DF35="","",IF(IF(OR(T35=Desplegables!$B$5,T35=Desplegables!$B$6,),(U35-DF35)/(U35-AI35),DF35/AI35)&lt;0,0%,IF(IF(OR(T35=Desplegables!$B$5,T35=Desplegables!$B$6,),(U35-DF35)/(U35-AI35),DF35/AI35)&gt;1,100%,IF(OR(T35=Desplegables!$B$5,T35=Desplegables!$B$6,),(U35-DF35)/(U35-AI35),DF35/AI35))))</f>
        <v/>
      </c>
      <c r="DI35" s="365"/>
      <c r="DJ35" s="350" t="str">
        <f t="shared" si="1"/>
        <v/>
      </c>
      <c r="DK35" s="366" t="str">
        <f t="shared" si="7"/>
        <v/>
      </c>
      <c r="DL35" s="367" t="str">
        <f t="shared" si="8"/>
        <v/>
      </c>
      <c r="DM35" s="368" t="str">
        <f t="shared" si="2"/>
        <v/>
      </c>
      <c r="DN35" s="247"/>
    </row>
    <row r="36" spans="2:118" s="248" customFormat="1" ht="165.75">
      <c r="B36" s="235" t="s">
        <v>876</v>
      </c>
      <c r="C36" s="236">
        <f>SUMIF(B$17:B$37,B17,I$17:I$37)</f>
        <v>0.14285714285714285</v>
      </c>
      <c r="D36" s="237" t="s">
        <v>866</v>
      </c>
      <c r="E36" s="236">
        <f>SUMIF(D$17:D$37,D17,I$17:I$37)</f>
        <v>1.0000000000000004</v>
      </c>
      <c r="F36" s="237" t="s">
        <v>516</v>
      </c>
      <c r="G36" s="236">
        <f t="shared" si="0"/>
        <v>4.7619047619047616E-2</v>
      </c>
      <c r="H36" s="238" t="s">
        <v>517</v>
      </c>
      <c r="I36" s="239">
        <f t="shared" si="11"/>
        <v>4.7619047619047616E-2</v>
      </c>
      <c r="J36" s="240" t="s">
        <v>189</v>
      </c>
      <c r="K36" s="456" t="s">
        <v>451</v>
      </c>
      <c r="L36" s="456" t="s">
        <v>451</v>
      </c>
      <c r="M36" s="456" t="s">
        <v>341</v>
      </c>
      <c r="N36" s="457" t="s">
        <v>346</v>
      </c>
      <c r="O36" s="243">
        <v>45292</v>
      </c>
      <c r="P36" s="244">
        <v>45657</v>
      </c>
      <c r="Q36" s="243" t="s">
        <v>7</v>
      </c>
      <c r="R36" s="458" t="s">
        <v>518</v>
      </c>
      <c r="S36" s="459" t="s">
        <v>519</v>
      </c>
      <c r="T36" s="349" t="s">
        <v>61</v>
      </c>
      <c r="U36" s="354">
        <v>5</v>
      </c>
      <c r="V36" s="351">
        <v>2023</v>
      </c>
      <c r="W36" s="354">
        <v>5</v>
      </c>
      <c r="X36" s="354">
        <v>5</v>
      </c>
      <c r="Y36" s="354">
        <v>5</v>
      </c>
      <c r="Z36" s="354">
        <v>5</v>
      </c>
      <c r="AA36" s="354"/>
      <c r="AB36" s="354"/>
      <c r="AC36" s="354"/>
      <c r="AD36" s="354"/>
      <c r="AE36" s="354"/>
      <c r="AF36" s="354"/>
      <c r="AG36" s="354"/>
      <c r="AH36" s="354"/>
      <c r="AI36" s="354">
        <f t="shared" si="3"/>
        <v>20</v>
      </c>
      <c r="AJ36" s="355"/>
      <c r="AK36" s="355"/>
      <c r="AL36" s="355"/>
      <c r="AM36" s="355"/>
      <c r="AN36" s="355"/>
      <c r="AO36" s="355"/>
      <c r="AP36" s="355"/>
      <c r="AQ36" s="355"/>
      <c r="AR36" s="355"/>
      <c r="AS36" s="355"/>
      <c r="AT36" s="355"/>
      <c r="AU36" s="355"/>
      <c r="AV36" s="356" t="str">
        <f t="shared" ref="AV36:AV66" si="14">IF(SUM(AJ36:AU36)=0,"",SUM(AJ36:AU36))</f>
        <v/>
      </c>
      <c r="AW36" s="357"/>
      <c r="AX36" s="358" t="s">
        <v>88</v>
      </c>
      <c r="AY36" s="357"/>
      <c r="AZ36" s="358"/>
      <c r="BA36" s="357"/>
      <c r="BB36" s="358"/>
      <c r="BC36" s="357"/>
      <c r="BD36" s="358"/>
      <c r="BE36" s="357"/>
      <c r="BF36" s="358"/>
      <c r="BG36" s="357"/>
      <c r="BH36" s="358"/>
      <c r="BI36" s="357"/>
      <c r="BJ36" s="358"/>
      <c r="BK36" s="357"/>
      <c r="BL36" s="358"/>
      <c r="BM36" s="357"/>
      <c r="BN36" s="358"/>
      <c r="BO36" s="357"/>
      <c r="BP36" s="358"/>
      <c r="BQ36" s="357"/>
      <c r="BR36" s="358"/>
      <c r="BS36" s="357"/>
      <c r="BT36" s="358"/>
      <c r="BU36" s="357"/>
      <c r="BV36" s="358"/>
      <c r="BW36" s="357"/>
      <c r="BX36" s="358"/>
      <c r="BY36" s="357"/>
      <c r="BZ36" s="358"/>
      <c r="CA36" s="357"/>
      <c r="CB36" s="358"/>
      <c r="CC36" s="357"/>
      <c r="CD36" s="358"/>
      <c r="CE36" s="357"/>
      <c r="CF36" s="358"/>
      <c r="CG36" s="357"/>
      <c r="CH36" s="358"/>
      <c r="CI36" s="357"/>
      <c r="CJ36" s="358"/>
      <c r="CK36" s="357"/>
      <c r="CL36" s="358"/>
      <c r="CM36" s="357"/>
      <c r="CN36" s="358"/>
      <c r="CO36" s="357"/>
      <c r="CP36" s="358"/>
      <c r="CQ36" s="357"/>
      <c r="CR36" s="358"/>
      <c r="CS36" s="356" t="str">
        <f t="shared" si="4"/>
        <v/>
      </c>
      <c r="CT36" s="359" t="s">
        <v>210</v>
      </c>
      <c r="CU36" s="455"/>
      <c r="CV36" s="455"/>
      <c r="CW36" s="350" t="str">
        <f>IF(CV36="","",IF(IF(OR(T36=Desplegables!$B$5,T36=Desplegables!$B$6,),(U36-CV36)/(U36-W36),CV36/W36)&lt;0,0%,IF(IF(OR(T36=Desplegables!$B$5,T36=Desplegables!$B$6,),(U36-CV36)/(U36-W36),CV36/W36)&gt;1,100%,IF(OR(T36=Desplegables!$B$5,T36=Desplegables!$B$6,),(U36-CV36)/(U36-W36),CV36/W36))))</f>
        <v/>
      </c>
      <c r="CX36" s="350" t="str">
        <f>IF(CV36="","",IF(IF(OR(T36=Desplegables!$B$5,T36=Desplegables!$B$6,),(U36-CV36)/(U36-AI36),CV36/AI36)&lt;0,0%,IF(IF(OR(T36=Desplegables!$B$5,T36=Desplegables!$B$6,),(U36-CV36)/(U36-AI36),CV36/AI36)&gt;1,100%,IF(OR(T36=Desplegables!$B$5,T36=Desplegables!$B$6,),(U36-CV36)/(U36-AI36),CV36/AI36))))</f>
        <v/>
      </c>
      <c r="CY36" s="361"/>
      <c r="CZ36" s="361"/>
      <c r="DA36" s="350" t="str">
        <f t="shared" si="9"/>
        <v/>
      </c>
      <c r="DB36" s="363" t="str">
        <f t="shared" si="10"/>
        <v/>
      </c>
      <c r="DC36" s="364" t="str">
        <f t="shared" si="5"/>
        <v/>
      </c>
      <c r="DD36" s="364" t="str">
        <f t="shared" si="6"/>
        <v/>
      </c>
      <c r="DE36" s="359" t="s">
        <v>210</v>
      </c>
      <c r="DF36" s="454"/>
      <c r="DG36" s="350" t="str">
        <f>IF(DF36="","",IF(IF(OR(T36=Desplegables!$B$5,T36=Desplegables!$B$6,),(U36-DF36)/(U36-W36),DF36/W36)&lt;0,0%,IF(IF(OR(T36=Desplegables!$B$5,T36=Desplegables!$B$6,),(U36-DF36)/(U36-W36),DF36/W36)&gt;1,100%,IF(OR(T36=Desplegables!$B$5,T36=Desplegables!$B$6,),(U36-DF36)/(U36-W36),DF36/W36))))</f>
        <v/>
      </c>
      <c r="DH36" s="350" t="str">
        <f>IF(DF36="","",IF(IF(OR(T36=Desplegables!$B$5,T36=Desplegables!$B$6,),(U36-DF36)/(U36-AI36),DF36/AI36)&lt;0,0%,IF(IF(OR(T36=Desplegables!$B$5,T36=Desplegables!$B$6,),(U36-DF36)/(U36-AI36),DF36/AI36)&gt;1,100%,IF(OR(T36=Desplegables!$B$5,T36=Desplegables!$B$6,),(U36-DF36)/(U36-AI36),DF36/AI36))))</f>
        <v/>
      </c>
      <c r="DI36" s="365"/>
      <c r="DJ36" s="350" t="str">
        <f t="shared" si="1"/>
        <v/>
      </c>
      <c r="DK36" s="366" t="str">
        <f t="shared" si="7"/>
        <v/>
      </c>
      <c r="DL36" s="367" t="str">
        <f t="shared" si="8"/>
        <v/>
      </c>
      <c r="DM36" s="368" t="str">
        <f t="shared" si="2"/>
        <v/>
      </c>
      <c r="DN36" s="247"/>
    </row>
    <row r="37" spans="2:118" s="248" customFormat="1" ht="156" customHeight="1">
      <c r="B37" s="235" t="s">
        <v>876</v>
      </c>
      <c r="C37" s="236">
        <f>SUMIF(B$17:B$37,B17,I$17:I$37)</f>
        <v>0.14285714285714285</v>
      </c>
      <c r="D37" s="237" t="s">
        <v>866</v>
      </c>
      <c r="E37" s="236">
        <f>SUMIF(D$17:D$37,D17,I$17:I$37)</f>
        <v>1.0000000000000004</v>
      </c>
      <c r="F37" s="237" t="s">
        <v>520</v>
      </c>
      <c r="G37" s="236">
        <f t="shared" si="0"/>
        <v>4.7619047619047616E-2</v>
      </c>
      <c r="H37" s="238" t="s">
        <v>521</v>
      </c>
      <c r="I37" s="239">
        <f t="shared" si="11"/>
        <v>4.7619047619047616E-2</v>
      </c>
      <c r="J37" s="240" t="s">
        <v>189</v>
      </c>
      <c r="K37" s="456" t="s">
        <v>523</v>
      </c>
      <c r="L37" s="456" t="s">
        <v>523</v>
      </c>
      <c r="M37" s="456" t="s">
        <v>341</v>
      </c>
      <c r="N37" s="457" t="s">
        <v>346</v>
      </c>
      <c r="O37" s="243">
        <v>45292</v>
      </c>
      <c r="P37" s="244">
        <v>45657</v>
      </c>
      <c r="Q37" s="243" t="s">
        <v>7</v>
      </c>
      <c r="R37" s="245" t="s">
        <v>522</v>
      </c>
      <c r="S37" s="246" t="s">
        <v>519</v>
      </c>
      <c r="T37" s="349" t="s">
        <v>63</v>
      </c>
      <c r="U37" s="350">
        <v>1</v>
      </c>
      <c r="V37" s="351">
        <v>2023</v>
      </c>
      <c r="W37" s="352">
        <v>1</v>
      </c>
      <c r="X37" s="352">
        <v>1</v>
      </c>
      <c r="Y37" s="352">
        <v>1</v>
      </c>
      <c r="Z37" s="352">
        <v>1</v>
      </c>
      <c r="AA37" s="353"/>
      <c r="AB37" s="353"/>
      <c r="AC37" s="353"/>
      <c r="AD37" s="353"/>
      <c r="AE37" s="352"/>
      <c r="AF37" s="352"/>
      <c r="AG37" s="352"/>
      <c r="AH37" s="350"/>
      <c r="AI37" s="354">
        <f t="shared" si="3"/>
        <v>4</v>
      </c>
      <c r="AJ37" s="355"/>
      <c r="AK37" s="355"/>
      <c r="AL37" s="355"/>
      <c r="AM37" s="355"/>
      <c r="AN37" s="355"/>
      <c r="AO37" s="355"/>
      <c r="AP37" s="355"/>
      <c r="AQ37" s="355"/>
      <c r="AR37" s="355"/>
      <c r="AS37" s="355"/>
      <c r="AT37" s="355"/>
      <c r="AU37" s="355"/>
      <c r="AV37" s="356" t="str">
        <f t="shared" si="14"/>
        <v/>
      </c>
      <c r="AW37" s="357"/>
      <c r="AX37" s="358" t="s">
        <v>88</v>
      </c>
      <c r="AY37" s="357"/>
      <c r="AZ37" s="358"/>
      <c r="BA37" s="357"/>
      <c r="BB37" s="358"/>
      <c r="BC37" s="357"/>
      <c r="BD37" s="358"/>
      <c r="BE37" s="357"/>
      <c r="BF37" s="358"/>
      <c r="BG37" s="357"/>
      <c r="BH37" s="358"/>
      <c r="BI37" s="357"/>
      <c r="BJ37" s="358"/>
      <c r="BK37" s="357"/>
      <c r="BL37" s="358"/>
      <c r="BM37" s="357"/>
      <c r="BN37" s="358"/>
      <c r="BO37" s="357"/>
      <c r="BP37" s="358"/>
      <c r="BQ37" s="357"/>
      <c r="BR37" s="358"/>
      <c r="BS37" s="357"/>
      <c r="BT37" s="358"/>
      <c r="BU37" s="357"/>
      <c r="BV37" s="358"/>
      <c r="BW37" s="357"/>
      <c r="BX37" s="358"/>
      <c r="BY37" s="357"/>
      <c r="BZ37" s="358"/>
      <c r="CA37" s="357"/>
      <c r="CB37" s="358"/>
      <c r="CC37" s="357"/>
      <c r="CD37" s="358"/>
      <c r="CE37" s="357"/>
      <c r="CF37" s="358"/>
      <c r="CG37" s="357"/>
      <c r="CH37" s="358"/>
      <c r="CI37" s="357"/>
      <c r="CJ37" s="358"/>
      <c r="CK37" s="357"/>
      <c r="CL37" s="358"/>
      <c r="CM37" s="357"/>
      <c r="CN37" s="358"/>
      <c r="CO37" s="357"/>
      <c r="CP37" s="358"/>
      <c r="CQ37" s="357"/>
      <c r="CR37" s="358"/>
      <c r="CS37" s="356" t="str">
        <f t="shared" si="4"/>
        <v/>
      </c>
      <c r="CT37" s="359" t="s">
        <v>211</v>
      </c>
      <c r="CU37" s="360"/>
      <c r="CV37" s="360"/>
      <c r="CW37" s="350" t="str">
        <f>IF(CV37="","",IF(IF(OR(T37=Desplegables!$B$5,T37=Desplegables!$B$6,),(U37-CV37)/(U37-W37),CV37/W37)&lt;0,0%,IF(IF(OR(T37=Desplegables!$B$5,T37=Desplegables!$B$6,),(U37-CV37)/(U37-W37),CV37/W37)&gt;1,100%,IF(OR(T37=Desplegables!$B$5,T37=Desplegables!$B$6,),(U37-CV37)/(U37-W37),CV37/W37))))</f>
        <v/>
      </c>
      <c r="CX37" s="350" t="str">
        <f>IF(CV37="","",IF(IF(OR(T37=Desplegables!$B$5,T37=Desplegables!$B$6,),(U37-CV37)/(U37-AI37),CV37/AI37)&lt;0,0%,IF(IF(OR(T37=Desplegables!$B$5,T37=Desplegables!$B$6,),(U37-CV37)/(U37-AI37),CV37/AI37)&gt;1,100%,IF(OR(T37=Desplegables!$B$5,T37=Desplegables!$B$6,),(U37-CV37)/(U37-AI37),CV37/AI37))))</f>
        <v/>
      </c>
      <c r="CY37" s="361"/>
      <c r="CZ37" s="361">
        <v>48384000</v>
      </c>
      <c r="DA37" s="350" t="e">
        <f t="shared" si="9"/>
        <v>#DIV/0!</v>
      </c>
      <c r="DB37" s="363" t="str">
        <f t="shared" si="10"/>
        <v/>
      </c>
      <c r="DC37" s="364" t="str">
        <f t="shared" si="5"/>
        <v/>
      </c>
      <c r="DD37" s="364" t="str">
        <f t="shared" si="6"/>
        <v/>
      </c>
      <c r="DE37" s="359" t="s">
        <v>211</v>
      </c>
      <c r="DF37" s="350"/>
      <c r="DG37" s="350" t="str">
        <f>IF(DF37="","",IF(IF(OR(T37=Desplegables!$B$5,T37=Desplegables!$B$6,),(U37-DF37)/(U37-W37),DF37/W37)&lt;0,0%,IF(IF(OR(T37=Desplegables!$B$5,T37=Desplegables!$B$6,),(U37-DF37)/(U37-W37),DF37/W37)&gt;1,100%,IF(OR(T37=Desplegables!$B$5,T37=Desplegables!$B$6,),(U37-DF37)/(U37-W37),DF37/W37))))</f>
        <v/>
      </c>
      <c r="DH37" s="350" t="str">
        <f>IF(DF37="","",IF(IF(OR(T37=Desplegables!$B$5,T37=Desplegables!$B$6,),(U37-DF37)/(U37-AI37),DF37/AI37)&lt;0,0%,IF(IF(OR(T37=Desplegables!$B$5,T37=Desplegables!$B$6,),(U37-DF37)/(U37-AI37),DF37/AI37)&gt;1,100%,IF(OR(T37=Desplegables!$B$5,T37=Desplegables!$B$6,),(U37-DF37)/(U37-AI37),DF37/AI37))))</f>
        <v/>
      </c>
      <c r="DI37" s="365"/>
      <c r="DJ37" s="350" t="str">
        <f t="shared" si="1"/>
        <v/>
      </c>
      <c r="DK37" s="366" t="str">
        <f t="shared" si="7"/>
        <v/>
      </c>
      <c r="DL37" s="367" t="str">
        <f t="shared" si="8"/>
        <v/>
      </c>
      <c r="DM37" s="368" t="str">
        <f t="shared" si="2"/>
        <v/>
      </c>
      <c r="DN37" s="247"/>
    </row>
    <row r="38" spans="2:118" s="248" customFormat="1" ht="165.75">
      <c r="B38" s="235" t="s">
        <v>876</v>
      </c>
      <c r="C38" s="236">
        <f>SUMIF(B$38:B$68,B38,I$38:I$68)</f>
        <v>0.12903225806451613</v>
      </c>
      <c r="D38" s="237" t="s">
        <v>866</v>
      </c>
      <c r="E38" s="236">
        <f>SUMIF(D$38:D$68,D38,I$38:I$68)</f>
        <v>0.12903225806451613</v>
      </c>
      <c r="F38" s="237" t="s">
        <v>524</v>
      </c>
      <c r="G38" s="236">
        <f>SUMIF(F$38:F$68,F38,I$38:I$68)</f>
        <v>3.2258064516129031E-2</v>
      </c>
      <c r="H38" s="238" t="s">
        <v>525</v>
      </c>
      <c r="I38" s="239">
        <f t="shared" ref="I38:I67" si="15">IFERROR(1/COUNTA(H$38:H$68),"0%")</f>
        <v>3.2258064516129031E-2</v>
      </c>
      <c r="J38" s="240" t="s">
        <v>189</v>
      </c>
      <c r="K38" s="241" t="s">
        <v>526</v>
      </c>
      <c r="L38" s="241" t="s">
        <v>527</v>
      </c>
      <c r="M38" s="241" t="s">
        <v>368</v>
      </c>
      <c r="N38" s="460" t="s">
        <v>370</v>
      </c>
      <c r="O38" s="243">
        <v>45292</v>
      </c>
      <c r="P38" s="244">
        <v>45657</v>
      </c>
      <c r="Q38" s="243" t="s">
        <v>7</v>
      </c>
      <c r="R38" s="245" t="s">
        <v>528</v>
      </c>
      <c r="S38" s="246" t="s">
        <v>519</v>
      </c>
      <c r="T38" s="349" t="s">
        <v>63</v>
      </c>
      <c r="U38" s="354">
        <v>120</v>
      </c>
      <c r="V38" s="351">
        <v>2023</v>
      </c>
      <c r="W38" s="354">
        <v>135</v>
      </c>
      <c r="X38" s="354">
        <v>150</v>
      </c>
      <c r="Y38" s="354">
        <v>165</v>
      </c>
      <c r="Z38" s="354">
        <v>180</v>
      </c>
      <c r="AA38" s="354"/>
      <c r="AB38" s="354"/>
      <c r="AC38" s="354"/>
      <c r="AD38" s="354"/>
      <c r="AE38" s="354"/>
      <c r="AF38" s="354"/>
      <c r="AG38" s="354"/>
      <c r="AH38" s="354"/>
      <c r="AI38" s="354">
        <f t="shared" si="3"/>
        <v>630</v>
      </c>
      <c r="AJ38" s="355"/>
      <c r="AK38" s="355"/>
      <c r="AL38" s="355"/>
      <c r="AM38" s="355"/>
      <c r="AN38" s="355"/>
      <c r="AO38" s="355"/>
      <c r="AP38" s="355"/>
      <c r="AQ38" s="355"/>
      <c r="AR38" s="355"/>
      <c r="AS38" s="355"/>
      <c r="AT38" s="355"/>
      <c r="AU38" s="355"/>
      <c r="AV38" s="356" t="str">
        <f t="shared" si="14"/>
        <v/>
      </c>
      <c r="AW38" s="357"/>
      <c r="AX38" s="358" t="s">
        <v>88</v>
      </c>
      <c r="AY38" s="357"/>
      <c r="AZ38" s="358"/>
      <c r="BA38" s="357"/>
      <c r="BB38" s="358"/>
      <c r="BC38" s="357"/>
      <c r="BD38" s="358"/>
      <c r="BE38" s="357"/>
      <c r="BF38" s="358"/>
      <c r="BG38" s="357"/>
      <c r="BH38" s="358"/>
      <c r="BI38" s="357"/>
      <c r="BJ38" s="358"/>
      <c r="BK38" s="357"/>
      <c r="BL38" s="358"/>
      <c r="BM38" s="357"/>
      <c r="BN38" s="358"/>
      <c r="BO38" s="357"/>
      <c r="BP38" s="358"/>
      <c r="BQ38" s="357"/>
      <c r="BR38" s="358"/>
      <c r="BS38" s="357"/>
      <c r="BT38" s="358"/>
      <c r="BU38" s="357"/>
      <c r="BV38" s="358"/>
      <c r="BW38" s="357"/>
      <c r="BX38" s="358"/>
      <c r="BY38" s="357"/>
      <c r="BZ38" s="358"/>
      <c r="CA38" s="357"/>
      <c r="CB38" s="358"/>
      <c r="CC38" s="357"/>
      <c r="CD38" s="358"/>
      <c r="CE38" s="357"/>
      <c r="CF38" s="358"/>
      <c r="CG38" s="357"/>
      <c r="CH38" s="358"/>
      <c r="CI38" s="357"/>
      <c r="CJ38" s="358"/>
      <c r="CK38" s="357"/>
      <c r="CL38" s="358"/>
      <c r="CM38" s="357"/>
      <c r="CN38" s="358"/>
      <c r="CO38" s="357"/>
      <c r="CP38" s="358"/>
      <c r="CQ38" s="357"/>
      <c r="CR38" s="358"/>
      <c r="CS38" s="356" t="str">
        <f t="shared" si="4"/>
        <v/>
      </c>
      <c r="CT38" s="359" t="s">
        <v>219</v>
      </c>
      <c r="CU38" s="455"/>
      <c r="CV38" s="455"/>
      <c r="CW38" s="350" t="str">
        <f>IF(CV38="","",IF(IF(OR(T38=Desplegables!$B$5,T38=Desplegables!$B$6,),(U38-CV38)/(U38-W38),CV38/W38)&lt;0,0%,IF(IF(OR(T38=Desplegables!$B$5,T38=Desplegables!$B$6,),(U38-CV38)/(U38-W38),CV38/W38)&gt;1,100%,IF(OR(T38=Desplegables!$B$5,T38=Desplegables!$B$6,),(U38-CV38)/(U38-W38),CV38/W38))))</f>
        <v/>
      </c>
      <c r="CX38" s="350" t="str">
        <f>IF(CV38="","",IF(IF(OR(T38=Desplegables!$B$5,T38=Desplegables!$B$6,),(U38-CV38)/(U38-AI38),CV38/AI38)&lt;0,0%,IF(IF(OR(T38=Desplegables!$B$5,T38=Desplegables!$B$6,),(U38-CV38)/(U38-AI38),CV38/AI38)&gt;1,100%,IF(OR(T38=Desplegables!$B$5,T38=Desplegables!$B$6,),(U38-CV38)/(U38-AI38),CV38/AI38))))</f>
        <v/>
      </c>
      <c r="CY38" s="361"/>
      <c r="CZ38" s="362"/>
      <c r="DA38" s="350" t="str">
        <f t="shared" si="9"/>
        <v/>
      </c>
      <c r="DB38" s="363" t="str">
        <f t="shared" si="10"/>
        <v/>
      </c>
      <c r="DC38" s="364" t="str">
        <f t="shared" si="5"/>
        <v/>
      </c>
      <c r="DD38" s="364" t="str">
        <f t="shared" si="6"/>
        <v/>
      </c>
      <c r="DE38" s="359" t="s">
        <v>219</v>
      </c>
      <c r="DF38" s="454"/>
      <c r="DG38" s="350" t="str">
        <f>IF(DF38="","",IF(IF(OR(T38=Desplegables!$B$5,T38=Desplegables!$B$6,),(U38-DF38)/(U38-W38),DF38/W38)&lt;0,0%,IF(IF(OR(T38=Desplegables!$B$5,T38=Desplegables!$B$6,),(U38-DF38)/(U38-W38),DF38/W38)&gt;1,100%,IF(OR(T38=Desplegables!$B$5,T38=Desplegables!$B$6,),(U38-DF38)/(U38-W38),DF38/W38))))</f>
        <v/>
      </c>
      <c r="DH38" s="350" t="str">
        <f>IF(DF38="","",IF(IF(OR(T38=Desplegables!$B$5,T38=Desplegables!$B$6,),(U38-DF38)/(U38-AI38),DF38/AI38)&lt;0,0%,IF(IF(OR(T38=Desplegables!$B$5,T38=Desplegables!$B$6,),(U38-DF38)/(U38-AI38),DF38/AI38)&gt;1,100%,IF(OR(T38=Desplegables!$B$5,T38=Desplegables!$B$6,),(U38-DF38)/(U38-AI38),DF38/AI38))))</f>
        <v/>
      </c>
      <c r="DI38" s="365"/>
      <c r="DJ38" s="350" t="str">
        <f t="shared" si="1"/>
        <v/>
      </c>
      <c r="DK38" s="366" t="str">
        <f t="shared" si="7"/>
        <v/>
      </c>
      <c r="DL38" s="367" t="str">
        <f t="shared" si="8"/>
        <v/>
      </c>
      <c r="DM38" s="368" t="str">
        <f t="shared" si="2"/>
        <v/>
      </c>
      <c r="DN38" s="247"/>
    </row>
    <row r="39" spans="2:118" s="248" customFormat="1" ht="165.75">
      <c r="B39" s="235" t="s">
        <v>876</v>
      </c>
      <c r="C39" s="236">
        <f>SUMIF(B$38:B$68,B38,I$38:I$68)</f>
        <v>0.12903225806451613</v>
      </c>
      <c r="D39" s="237" t="s">
        <v>866</v>
      </c>
      <c r="E39" s="236">
        <f>SUMIF(D$38:D$68,D38,I$38:I$68)</f>
        <v>0.12903225806451613</v>
      </c>
      <c r="F39" s="237" t="s">
        <v>529</v>
      </c>
      <c r="G39" s="236">
        <f t="shared" ref="G39:G68" si="16">SUMIF(F$38:F$68,F39,I$38:I$68)</f>
        <v>3.2258064516129031E-2</v>
      </c>
      <c r="H39" s="238" t="s">
        <v>530</v>
      </c>
      <c r="I39" s="239">
        <f t="shared" si="15"/>
        <v>3.2258064516129031E-2</v>
      </c>
      <c r="J39" s="240" t="s">
        <v>214</v>
      </c>
      <c r="K39" s="241" t="s">
        <v>531</v>
      </c>
      <c r="L39" s="241" t="s">
        <v>531</v>
      </c>
      <c r="M39" s="241" t="s">
        <v>221</v>
      </c>
      <c r="N39" s="242" t="s">
        <v>222</v>
      </c>
      <c r="O39" s="243">
        <v>45292</v>
      </c>
      <c r="P39" s="244">
        <v>45657</v>
      </c>
      <c r="Q39" s="243" t="s">
        <v>7</v>
      </c>
      <c r="R39" s="245" t="s">
        <v>532</v>
      </c>
      <c r="S39" s="246" t="s">
        <v>519</v>
      </c>
      <c r="T39" s="349" t="s">
        <v>63</v>
      </c>
      <c r="U39" s="354">
        <v>120</v>
      </c>
      <c r="V39" s="351">
        <v>2023</v>
      </c>
      <c r="W39" s="354">
        <v>135</v>
      </c>
      <c r="X39" s="354">
        <v>150</v>
      </c>
      <c r="Y39" s="354">
        <v>165</v>
      </c>
      <c r="Z39" s="354">
        <v>180</v>
      </c>
      <c r="AA39" s="354"/>
      <c r="AB39" s="354"/>
      <c r="AC39" s="354"/>
      <c r="AD39" s="354"/>
      <c r="AE39" s="354"/>
      <c r="AF39" s="354"/>
      <c r="AG39" s="354"/>
      <c r="AH39" s="354"/>
      <c r="AI39" s="354">
        <f t="shared" si="3"/>
        <v>630</v>
      </c>
      <c r="AJ39" s="355"/>
      <c r="AK39" s="355"/>
      <c r="AL39" s="355"/>
      <c r="AM39" s="355"/>
      <c r="AN39" s="355"/>
      <c r="AO39" s="355"/>
      <c r="AP39" s="355"/>
      <c r="AQ39" s="355"/>
      <c r="AR39" s="355"/>
      <c r="AS39" s="355"/>
      <c r="AT39" s="355"/>
      <c r="AU39" s="355"/>
      <c r="AV39" s="356" t="str">
        <f t="shared" si="14"/>
        <v/>
      </c>
      <c r="AW39" s="357">
        <v>48476000</v>
      </c>
      <c r="AX39" s="358" t="s">
        <v>88</v>
      </c>
      <c r="AY39" s="357"/>
      <c r="AZ39" s="358"/>
      <c r="BA39" s="357"/>
      <c r="BB39" s="358"/>
      <c r="BC39" s="357"/>
      <c r="BD39" s="358"/>
      <c r="BE39" s="357"/>
      <c r="BF39" s="358"/>
      <c r="BG39" s="357"/>
      <c r="BH39" s="358"/>
      <c r="BI39" s="357"/>
      <c r="BJ39" s="358"/>
      <c r="BK39" s="357"/>
      <c r="BL39" s="358"/>
      <c r="BM39" s="357"/>
      <c r="BN39" s="358"/>
      <c r="BO39" s="357"/>
      <c r="BP39" s="358"/>
      <c r="BQ39" s="357"/>
      <c r="BR39" s="358"/>
      <c r="BS39" s="357"/>
      <c r="BT39" s="358"/>
      <c r="BU39" s="357"/>
      <c r="BV39" s="358"/>
      <c r="BW39" s="357"/>
      <c r="BX39" s="358"/>
      <c r="BY39" s="357"/>
      <c r="BZ39" s="358"/>
      <c r="CA39" s="357"/>
      <c r="CB39" s="358"/>
      <c r="CC39" s="357"/>
      <c r="CD39" s="358"/>
      <c r="CE39" s="357"/>
      <c r="CF39" s="358"/>
      <c r="CG39" s="357"/>
      <c r="CH39" s="358"/>
      <c r="CI39" s="357"/>
      <c r="CJ39" s="358"/>
      <c r="CK39" s="357"/>
      <c r="CL39" s="358"/>
      <c r="CM39" s="357"/>
      <c r="CN39" s="358"/>
      <c r="CO39" s="357"/>
      <c r="CP39" s="358"/>
      <c r="CQ39" s="357"/>
      <c r="CR39" s="358"/>
      <c r="CS39" s="356">
        <f t="shared" si="4"/>
        <v>48476000</v>
      </c>
      <c r="CT39" s="359" t="s">
        <v>223</v>
      </c>
      <c r="CU39" s="455"/>
      <c r="CV39" s="455"/>
      <c r="CW39" s="350" t="str">
        <f>IF(CV39="","",IF(IF(OR(T39=Desplegables!$B$5,T39=Desplegables!$B$6,),(U39-CV39)/(U39-W39),CV39/W39)&lt;0,0%,IF(IF(OR(T39=Desplegables!$B$5,T39=Desplegables!$B$6,),(U39-CV39)/(U39-W39),CV39/W39)&gt;1,100%,IF(OR(T39=Desplegables!$B$5,T39=Desplegables!$B$6,),(U39-CV39)/(U39-W39),CV39/W39))))</f>
        <v/>
      </c>
      <c r="CX39" s="350" t="str">
        <f>IF(CV39="","",IF(IF(OR(T39=Desplegables!$B$5,T39=Desplegables!$B$6,),(U39-CV39)/(U39-AI39),CV39/AI39)&lt;0,0%,IF(IF(OR(T39=Desplegables!$B$5,T39=Desplegables!$B$6,),(U39-CV39)/(U39-AI39),CV39/AI39)&gt;1,100%,IF(OR(T39=Desplegables!$B$5,T39=Desplegables!$B$6,),(U39-CV39)/(U39-AI39),CV39/AI39))))</f>
        <v/>
      </c>
      <c r="CY39" s="361"/>
      <c r="CZ39" s="362"/>
      <c r="DA39" s="350" t="str">
        <f t="shared" si="9"/>
        <v/>
      </c>
      <c r="DB39" s="363" t="str">
        <f t="shared" si="10"/>
        <v/>
      </c>
      <c r="DC39" s="364" t="str">
        <f t="shared" si="5"/>
        <v/>
      </c>
      <c r="DD39" s="364" t="str">
        <f t="shared" si="6"/>
        <v/>
      </c>
      <c r="DE39" s="359" t="s">
        <v>223</v>
      </c>
      <c r="DF39" s="454"/>
      <c r="DG39" s="350" t="str">
        <f>IF(DF39="","",IF(IF(OR(T39=Desplegables!$B$5,T39=Desplegables!$B$6,),(U39-DF39)/(U39-W39),DF39/W39)&lt;0,0%,IF(IF(OR(T39=Desplegables!$B$5,T39=Desplegables!$B$6,),(U39-DF39)/(U39-W39),DF39/W39)&gt;1,100%,IF(OR(T39=Desplegables!$B$5,T39=Desplegables!$B$6,),(U39-DF39)/(U39-W39),DF39/W39))))</f>
        <v/>
      </c>
      <c r="DH39" s="350" t="str">
        <f>IF(DF39="","",IF(IF(OR(T39=Desplegables!$B$5,T39=Desplegables!$B$6,),(U39-DF39)/(U39-AI39),DF39/AI39)&lt;0,0%,IF(IF(OR(T39=Desplegables!$B$5,T39=Desplegables!$B$6,),(U39-DF39)/(U39-AI39),DF39/AI39)&gt;1,100%,IF(OR(T39=Desplegables!$B$5,T39=Desplegables!$B$6,),(U39-DF39)/(U39-AI39),DF39/AI39))))</f>
        <v/>
      </c>
      <c r="DI39" s="365"/>
      <c r="DJ39" s="350" t="str">
        <f t="shared" si="1"/>
        <v/>
      </c>
      <c r="DK39" s="366" t="str">
        <f t="shared" si="7"/>
        <v/>
      </c>
      <c r="DL39" s="367" t="str">
        <f t="shared" si="8"/>
        <v/>
      </c>
      <c r="DM39" s="368" t="str">
        <f t="shared" si="2"/>
        <v/>
      </c>
      <c r="DN39" s="247"/>
    </row>
    <row r="40" spans="2:118" s="248" customFormat="1" ht="165.75">
      <c r="B40" s="235" t="s">
        <v>876</v>
      </c>
      <c r="C40" s="236">
        <f>SUMIF(B$38:B$68,B38,I$38:I$68)</f>
        <v>0.12903225806451613</v>
      </c>
      <c r="D40" s="237" t="s">
        <v>866</v>
      </c>
      <c r="E40" s="236">
        <f>SUMIF(D$38:D$68,D38,I$38:I$68)</f>
        <v>0.12903225806451613</v>
      </c>
      <c r="F40" s="237" t="s">
        <v>533</v>
      </c>
      <c r="G40" s="236">
        <f t="shared" si="16"/>
        <v>3.2258064516129031E-2</v>
      </c>
      <c r="H40" s="238" t="s">
        <v>534</v>
      </c>
      <c r="I40" s="239">
        <f t="shared" si="15"/>
        <v>3.2258064516129031E-2</v>
      </c>
      <c r="J40" s="240" t="s">
        <v>216</v>
      </c>
      <c r="K40" s="241" t="s">
        <v>561</v>
      </c>
      <c r="L40" s="241" t="s">
        <v>562</v>
      </c>
      <c r="M40" s="241" t="s">
        <v>221</v>
      </c>
      <c r="N40" s="242" t="s">
        <v>222</v>
      </c>
      <c r="O40" s="243">
        <v>45292</v>
      </c>
      <c r="P40" s="244">
        <v>45657</v>
      </c>
      <c r="Q40" s="243" t="s">
        <v>7</v>
      </c>
      <c r="R40" s="245" t="s">
        <v>535</v>
      </c>
      <c r="S40" s="246" t="s">
        <v>519</v>
      </c>
      <c r="T40" s="349" t="s">
        <v>63</v>
      </c>
      <c r="U40" s="354">
        <v>120</v>
      </c>
      <c r="V40" s="351">
        <v>2023</v>
      </c>
      <c r="W40" s="354">
        <v>135</v>
      </c>
      <c r="X40" s="354">
        <v>150</v>
      </c>
      <c r="Y40" s="354">
        <v>165</v>
      </c>
      <c r="Z40" s="354">
        <v>180</v>
      </c>
      <c r="AA40" s="354"/>
      <c r="AB40" s="354"/>
      <c r="AC40" s="354"/>
      <c r="AD40" s="354"/>
      <c r="AE40" s="354"/>
      <c r="AF40" s="354"/>
      <c r="AG40" s="354"/>
      <c r="AH40" s="354"/>
      <c r="AI40" s="354">
        <f t="shared" si="3"/>
        <v>630</v>
      </c>
      <c r="AJ40" s="355"/>
      <c r="AK40" s="355"/>
      <c r="AL40" s="355"/>
      <c r="AM40" s="355"/>
      <c r="AN40" s="355"/>
      <c r="AO40" s="355"/>
      <c r="AP40" s="355"/>
      <c r="AQ40" s="355"/>
      <c r="AR40" s="355"/>
      <c r="AS40" s="355"/>
      <c r="AT40" s="355"/>
      <c r="AU40" s="355"/>
      <c r="AV40" s="356" t="str">
        <f t="shared" ref="AV40:AV54" si="17">IF(SUM(AJ40:AU40)=0,"",SUM(AJ40:AU40))</f>
        <v/>
      </c>
      <c r="AW40" s="357"/>
      <c r="AX40" s="358" t="s">
        <v>88</v>
      </c>
      <c r="AY40" s="357"/>
      <c r="AZ40" s="358"/>
      <c r="BA40" s="357"/>
      <c r="BB40" s="358"/>
      <c r="BC40" s="357"/>
      <c r="BD40" s="358"/>
      <c r="BE40" s="357"/>
      <c r="BF40" s="358"/>
      <c r="BG40" s="357"/>
      <c r="BH40" s="358"/>
      <c r="BI40" s="357"/>
      <c r="BJ40" s="358"/>
      <c r="BK40" s="357"/>
      <c r="BL40" s="358"/>
      <c r="BM40" s="357"/>
      <c r="BN40" s="358"/>
      <c r="BO40" s="357"/>
      <c r="BP40" s="358"/>
      <c r="BQ40" s="357"/>
      <c r="BR40" s="358"/>
      <c r="BS40" s="357"/>
      <c r="BT40" s="358"/>
      <c r="BU40" s="357"/>
      <c r="BV40" s="358"/>
      <c r="BW40" s="357"/>
      <c r="BX40" s="358"/>
      <c r="BY40" s="357"/>
      <c r="BZ40" s="358"/>
      <c r="CA40" s="357"/>
      <c r="CB40" s="358"/>
      <c r="CC40" s="357"/>
      <c r="CD40" s="358"/>
      <c r="CE40" s="357"/>
      <c r="CF40" s="358"/>
      <c r="CG40" s="357"/>
      <c r="CH40" s="358"/>
      <c r="CI40" s="357"/>
      <c r="CJ40" s="358"/>
      <c r="CK40" s="357"/>
      <c r="CL40" s="358"/>
      <c r="CM40" s="357"/>
      <c r="CN40" s="358"/>
      <c r="CO40" s="357"/>
      <c r="CP40" s="358"/>
      <c r="CQ40" s="357"/>
      <c r="CR40" s="358"/>
      <c r="CS40" s="356" t="str">
        <f t="shared" si="4"/>
        <v/>
      </c>
      <c r="CT40" s="359" t="s">
        <v>224</v>
      </c>
      <c r="CU40" s="455"/>
      <c r="CV40" s="455"/>
      <c r="CW40" s="350" t="str">
        <f>IF(CV40="","",IF(IF(OR(T40=Desplegables!$B$5,T40=Desplegables!$B$6,),(U40-CV40)/(U40-W40),CV40/W40)&lt;0,0%,IF(IF(OR(T40=Desplegables!$B$5,T40=Desplegables!$B$6,),(U40-CV40)/(U40-W40),CV40/W40)&gt;1,100%,IF(OR(T40=Desplegables!$B$5,T40=Desplegables!$B$6,),(U40-CV40)/(U40-W40),CV40/W40))))</f>
        <v/>
      </c>
      <c r="CX40" s="350" t="str">
        <f>IF(CV40="","",IF(IF(OR(T40=Desplegables!$B$5,T40=Desplegables!$B$6,),(U40-CV40)/(U40-AI40),CV40/AI40)&lt;0,0%,IF(IF(OR(T40=Desplegables!$B$5,T40=Desplegables!$B$6,),(U40-CV40)/(U40-AI40),CV40/AI40)&gt;1,100%,IF(OR(T40=Desplegables!$B$5,T40=Desplegables!$B$6,),(U40-CV40)/(U40-AI40),CV40/AI40))))</f>
        <v/>
      </c>
      <c r="CY40" s="361"/>
      <c r="CZ40" s="362"/>
      <c r="DA40" s="350" t="str">
        <f t="shared" si="9"/>
        <v/>
      </c>
      <c r="DB40" s="363" t="str">
        <f t="shared" si="10"/>
        <v/>
      </c>
      <c r="DC40" s="364" t="str">
        <f t="shared" si="5"/>
        <v/>
      </c>
      <c r="DD40" s="364" t="str">
        <f t="shared" si="6"/>
        <v/>
      </c>
      <c r="DE40" s="359" t="s">
        <v>224</v>
      </c>
      <c r="DF40" s="454"/>
      <c r="DG40" s="350" t="str">
        <f>IF(DF40="","",IF(IF(OR(T40=Desplegables!$B$5,T40=Desplegables!$B$6,),(U40-DF40)/(U40-W40),DF40/W40)&lt;0,0%,IF(IF(OR(T40=Desplegables!$B$5,T40=Desplegables!$B$6,),(U40-DF40)/(U40-W40),DF40/W40)&gt;1,100%,IF(OR(T40=Desplegables!$B$5,T40=Desplegables!$B$6,),(U40-DF40)/(U40-W40),DF40/W40))))</f>
        <v/>
      </c>
      <c r="DH40" s="350" t="str">
        <f>IF(DF40="","",IF(IF(OR(T40=Desplegables!$B$5,T40=Desplegables!$B$6,),(U40-DF40)/(U40-AI40),DF40/AI40)&lt;0,0%,IF(IF(OR(T40=Desplegables!$B$5,T40=Desplegables!$B$6,),(U40-DF40)/(U40-AI40),DF40/AI40)&gt;1,100%,IF(OR(T40=Desplegables!$B$5,T40=Desplegables!$B$6,),(U40-DF40)/(U40-AI40),DF40/AI40))))</f>
        <v/>
      </c>
      <c r="DI40" s="365"/>
      <c r="DJ40" s="350" t="str">
        <f t="shared" si="1"/>
        <v/>
      </c>
      <c r="DK40" s="366" t="str">
        <f t="shared" si="7"/>
        <v/>
      </c>
      <c r="DL40" s="367" t="str">
        <f t="shared" si="8"/>
        <v/>
      </c>
      <c r="DM40" s="368" t="str">
        <f t="shared" si="2"/>
        <v/>
      </c>
      <c r="DN40" s="247"/>
    </row>
    <row r="41" spans="2:118" s="248" customFormat="1" ht="165" customHeight="1">
      <c r="B41" s="235" t="s">
        <v>876</v>
      </c>
      <c r="C41" s="236">
        <f>SUMIF(B$38:B$68,B38,I$38:I$68)</f>
        <v>0.12903225806451613</v>
      </c>
      <c r="D41" s="237" t="s">
        <v>866</v>
      </c>
      <c r="E41" s="236">
        <f>SUMIF(D$38:D$68,D38,I$38:I$68)</f>
        <v>0.12903225806451613</v>
      </c>
      <c r="F41" s="237" t="s">
        <v>536</v>
      </c>
      <c r="G41" s="236">
        <f t="shared" si="16"/>
        <v>3.2258064516129031E-2</v>
      </c>
      <c r="H41" s="238" t="s">
        <v>537</v>
      </c>
      <c r="I41" s="239">
        <f t="shared" si="15"/>
        <v>3.2258064516129031E-2</v>
      </c>
      <c r="J41" s="240" t="s">
        <v>189</v>
      </c>
      <c r="K41" s="241" t="s">
        <v>539</v>
      </c>
      <c r="L41" s="241" t="s">
        <v>539</v>
      </c>
      <c r="M41" s="241" t="s">
        <v>342</v>
      </c>
      <c r="N41" s="242" t="s">
        <v>348</v>
      </c>
      <c r="O41" s="243">
        <v>45292</v>
      </c>
      <c r="P41" s="244">
        <v>45657</v>
      </c>
      <c r="Q41" s="243" t="s">
        <v>7</v>
      </c>
      <c r="R41" s="245" t="s">
        <v>538</v>
      </c>
      <c r="S41" s="246" t="s">
        <v>540</v>
      </c>
      <c r="T41" s="349" t="s">
        <v>63</v>
      </c>
      <c r="U41" s="354">
        <v>120</v>
      </c>
      <c r="V41" s="351">
        <v>2023</v>
      </c>
      <c r="W41" s="354">
        <v>135</v>
      </c>
      <c r="X41" s="354">
        <v>150</v>
      </c>
      <c r="Y41" s="354">
        <v>165</v>
      </c>
      <c r="Z41" s="354">
        <v>180</v>
      </c>
      <c r="AA41" s="354"/>
      <c r="AB41" s="354"/>
      <c r="AC41" s="354"/>
      <c r="AD41" s="354"/>
      <c r="AE41" s="354"/>
      <c r="AF41" s="354"/>
      <c r="AG41" s="354"/>
      <c r="AH41" s="354"/>
      <c r="AI41" s="354">
        <f t="shared" si="3"/>
        <v>630</v>
      </c>
      <c r="AJ41" s="355"/>
      <c r="AK41" s="355"/>
      <c r="AL41" s="355"/>
      <c r="AM41" s="355"/>
      <c r="AN41" s="355"/>
      <c r="AO41" s="355"/>
      <c r="AP41" s="355"/>
      <c r="AQ41" s="355"/>
      <c r="AR41" s="355"/>
      <c r="AS41" s="355"/>
      <c r="AT41" s="355"/>
      <c r="AU41" s="355"/>
      <c r="AV41" s="356" t="str">
        <f t="shared" si="17"/>
        <v/>
      </c>
      <c r="AW41" s="357"/>
      <c r="AX41" s="358" t="s">
        <v>88</v>
      </c>
      <c r="AY41" s="357"/>
      <c r="AZ41" s="358"/>
      <c r="BA41" s="357"/>
      <c r="BB41" s="358"/>
      <c r="BC41" s="357"/>
      <c r="BD41" s="358"/>
      <c r="BE41" s="357"/>
      <c r="BF41" s="358"/>
      <c r="BG41" s="357"/>
      <c r="BH41" s="358"/>
      <c r="BI41" s="357"/>
      <c r="BJ41" s="358"/>
      <c r="BK41" s="357"/>
      <c r="BL41" s="358"/>
      <c r="BM41" s="357"/>
      <c r="BN41" s="358"/>
      <c r="BO41" s="357"/>
      <c r="BP41" s="358"/>
      <c r="BQ41" s="357"/>
      <c r="BR41" s="358"/>
      <c r="BS41" s="357"/>
      <c r="BT41" s="358"/>
      <c r="BU41" s="357"/>
      <c r="BV41" s="358"/>
      <c r="BW41" s="357"/>
      <c r="BX41" s="358"/>
      <c r="BY41" s="357"/>
      <c r="BZ41" s="358"/>
      <c r="CA41" s="357"/>
      <c r="CB41" s="358"/>
      <c r="CC41" s="357"/>
      <c r="CD41" s="358"/>
      <c r="CE41" s="357"/>
      <c r="CF41" s="358"/>
      <c r="CG41" s="357"/>
      <c r="CH41" s="358"/>
      <c r="CI41" s="357"/>
      <c r="CJ41" s="358"/>
      <c r="CK41" s="357"/>
      <c r="CL41" s="358"/>
      <c r="CM41" s="357"/>
      <c r="CN41" s="358"/>
      <c r="CO41" s="357"/>
      <c r="CP41" s="358"/>
      <c r="CQ41" s="357"/>
      <c r="CR41" s="358"/>
      <c r="CS41" s="356" t="str">
        <f t="shared" si="4"/>
        <v/>
      </c>
      <c r="CT41" s="359" t="s">
        <v>225</v>
      </c>
      <c r="CU41" s="455"/>
      <c r="CV41" s="455"/>
      <c r="CW41" s="350" t="str">
        <f>IF(CV41="","",IF(IF(OR(T41=Desplegables!$B$5,T41=Desplegables!$B$6,),(U41-CV41)/(U41-W41),CV41/W41)&lt;0,0%,IF(IF(OR(T41=Desplegables!$B$5,T41=Desplegables!$B$6,),(U41-CV41)/(U41-W41),CV41/W41)&gt;1,100%,IF(OR(T41=Desplegables!$B$5,T41=Desplegables!$B$6,),(U41-CV41)/(U41-W41),CV41/W41))))</f>
        <v/>
      </c>
      <c r="CX41" s="350" t="str">
        <f>IF(CV41="","",IF(IF(OR(T41=Desplegables!$B$5,T41=Desplegables!$B$6,),(U41-CV41)/(U41-AI41),CV41/AI41)&lt;0,0%,IF(IF(OR(T41=Desplegables!$B$5,T41=Desplegables!$B$6,),(U41-CV41)/(U41-AI41),CV41/AI41)&gt;1,100%,IF(OR(T41=Desplegables!$B$5,T41=Desplegables!$B$6,),(U41-CV41)/(U41-AI41),CV41/AI41))))</f>
        <v/>
      </c>
      <c r="CY41" s="361"/>
      <c r="CZ41" s="362"/>
      <c r="DA41" s="350" t="str">
        <f t="shared" si="9"/>
        <v/>
      </c>
      <c r="DB41" s="363" t="str">
        <f t="shared" si="10"/>
        <v/>
      </c>
      <c r="DC41" s="364" t="str">
        <f t="shared" si="5"/>
        <v/>
      </c>
      <c r="DD41" s="364" t="str">
        <f t="shared" si="6"/>
        <v/>
      </c>
      <c r="DE41" s="359" t="s">
        <v>225</v>
      </c>
      <c r="DF41" s="454"/>
      <c r="DG41" s="350" t="str">
        <f>IF(DF41="","",IF(IF(OR(T41=Desplegables!$B$5,T41=Desplegables!$B$6,),(U41-DF41)/(U41-W41),DF41/W41)&lt;0,0%,IF(IF(OR(T41=Desplegables!$B$5,T41=Desplegables!$B$6,),(U41-DF41)/(U41-W41),DF41/W41)&gt;1,100%,IF(OR(T41=Desplegables!$B$5,T41=Desplegables!$B$6,),(U41-DF41)/(U41-W41),DF41/W41))))</f>
        <v/>
      </c>
      <c r="DH41" s="350" t="str">
        <f>IF(DF41="","",IF(IF(OR(T41=Desplegables!$B$5,T41=Desplegables!$B$6,),(U41-DF41)/(U41-AI41),DF41/AI41)&lt;0,0%,IF(IF(OR(T41=Desplegables!$B$5,T41=Desplegables!$B$6,),(U41-DF41)/(U41-AI41),DF41/AI41)&gt;1,100%,IF(OR(T41=Desplegables!$B$5,T41=Desplegables!$B$6,),(U41-DF41)/(U41-AI41),DF41/AI41))))</f>
        <v/>
      </c>
      <c r="DI41" s="365"/>
      <c r="DJ41" s="350" t="str">
        <f t="shared" si="1"/>
        <v/>
      </c>
      <c r="DK41" s="366" t="str">
        <f t="shared" si="7"/>
        <v/>
      </c>
      <c r="DL41" s="367" t="str">
        <f t="shared" si="8"/>
        <v/>
      </c>
      <c r="DM41" s="368" t="str">
        <f t="shared" si="2"/>
        <v/>
      </c>
      <c r="DN41" s="247"/>
    </row>
    <row r="42" spans="2:118" s="249" customFormat="1" ht="89.25">
      <c r="B42" s="250" t="s">
        <v>877</v>
      </c>
      <c r="C42" s="251">
        <f>SUMIF(B$38:B$68,B38,I$38:I$68)</f>
        <v>0.12903225806451613</v>
      </c>
      <c r="D42" s="252" t="s">
        <v>542</v>
      </c>
      <c r="E42" s="251">
        <f>SUMIF(D$38:D$68,D38,I$38:I$68)</f>
        <v>0.12903225806451613</v>
      </c>
      <c r="F42" s="252" t="s">
        <v>541</v>
      </c>
      <c r="G42" s="251">
        <f t="shared" si="16"/>
        <v>3.2258064516129031E-2</v>
      </c>
      <c r="H42" s="253" t="s">
        <v>543</v>
      </c>
      <c r="I42" s="254">
        <f t="shared" si="15"/>
        <v>3.2258064516129031E-2</v>
      </c>
      <c r="J42" s="255" t="s">
        <v>189</v>
      </c>
      <c r="K42" s="256" t="s">
        <v>544</v>
      </c>
      <c r="L42" s="256" t="s">
        <v>544</v>
      </c>
      <c r="M42" s="256" t="s">
        <v>368</v>
      </c>
      <c r="N42" s="257" t="s">
        <v>370</v>
      </c>
      <c r="O42" s="258">
        <v>45292</v>
      </c>
      <c r="P42" s="259">
        <v>45657</v>
      </c>
      <c r="Q42" s="258" t="s">
        <v>7</v>
      </c>
      <c r="R42" s="260" t="s">
        <v>545</v>
      </c>
      <c r="S42" s="261" t="s">
        <v>546</v>
      </c>
      <c r="T42" s="262" t="s">
        <v>63</v>
      </c>
      <c r="U42" s="263">
        <v>120</v>
      </c>
      <c r="V42" s="264">
        <v>2023</v>
      </c>
      <c r="W42" s="263">
        <v>135</v>
      </c>
      <c r="X42" s="263">
        <v>150</v>
      </c>
      <c r="Y42" s="263">
        <v>165</v>
      </c>
      <c r="Z42" s="263">
        <v>180</v>
      </c>
      <c r="AA42" s="263"/>
      <c r="AB42" s="263"/>
      <c r="AC42" s="263"/>
      <c r="AD42" s="263"/>
      <c r="AE42" s="263"/>
      <c r="AF42" s="263"/>
      <c r="AG42" s="263"/>
      <c r="AH42" s="263"/>
      <c r="AI42" s="263">
        <f t="shared" si="3"/>
        <v>630</v>
      </c>
      <c r="AJ42" s="265"/>
      <c r="AK42" s="265"/>
      <c r="AL42" s="265"/>
      <c r="AM42" s="265"/>
      <c r="AN42" s="265"/>
      <c r="AO42" s="265"/>
      <c r="AP42" s="265"/>
      <c r="AQ42" s="265"/>
      <c r="AR42" s="265"/>
      <c r="AS42" s="265"/>
      <c r="AT42" s="265"/>
      <c r="AU42" s="265"/>
      <c r="AV42" s="266" t="str">
        <f t="shared" si="17"/>
        <v/>
      </c>
      <c r="AW42" s="267"/>
      <c r="AX42" s="268" t="s">
        <v>88</v>
      </c>
      <c r="AY42" s="267"/>
      <c r="AZ42" s="268"/>
      <c r="BA42" s="267"/>
      <c r="BB42" s="268"/>
      <c r="BC42" s="267"/>
      <c r="BD42" s="268"/>
      <c r="BE42" s="267"/>
      <c r="BF42" s="268"/>
      <c r="BG42" s="267"/>
      <c r="BH42" s="268"/>
      <c r="BI42" s="267"/>
      <c r="BJ42" s="268"/>
      <c r="BK42" s="267"/>
      <c r="BL42" s="268"/>
      <c r="BM42" s="267"/>
      <c r="BN42" s="268"/>
      <c r="BO42" s="267"/>
      <c r="BP42" s="268"/>
      <c r="BQ42" s="267"/>
      <c r="BR42" s="268"/>
      <c r="BS42" s="267"/>
      <c r="BT42" s="268"/>
      <c r="BU42" s="267"/>
      <c r="BV42" s="268"/>
      <c r="BW42" s="267"/>
      <c r="BX42" s="268"/>
      <c r="BY42" s="267"/>
      <c r="BZ42" s="268"/>
      <c r="CA42" s="267"/>
      <c r="CB42" s="268"/>
      <c r="CC42" s="267"/>
      <c r="CD42" s="268"/>
      <c r="CE42" s="267"/>
      <c r="CF42" s="268"/>
      <c r="CG42" s="267"/>
      <c r="CH42" s="268"/>
      <c r="CI42" s="267"/>
      <c r="CJ42" s="268"/>
      <c r="CK42" s="267"/>
      <c r="CL42" s="268"/>
      <c r="CM42" s="267"/>
      <c r="CN42" s="268"/>
      <c r="CO42" s="267"/>
      <c r="CP42" s="268"/>
      <c r="CQ42" s="267"/>
      <c r="CR42" s="268"/>
      <c r="CS42" s="266" t="str">
        <f t="shared" si="4"/>
        <v/>
      </c>
      <c r="CT42" s="269" t="s">
        <v>226</v>
      </c>
      <c r="CU42" s="270"/>
      <c r="CV42" s="270"/>
      <c r="CW42" s="271" t="str">
        <f>IF(CV42="","",IF(IF(OR(T42=Desplegables!$B$5,T42=Desplegables!$B$6,),(U42-CV42)/(U42-W42),CV42/W42)&lt;0,0%,IF(IF(OR(T42=Desplegables!$B$5,T42=Desplegables!$B$6,),(U42-CV42)/(U42-W42),CV42/W42)&gt;1,100%,IF(OR(T42=Desplegables!$B$5,T42=Desplegables!$B$6,),(U42-CV42)/(U42-W42),CV42/W42))))</f>
        <v/>
      </c>
      <c r="CX42" s="271" t="str">
        <f>IF(CV42="","",IF(IF(OR(T42=Desplegables!$B$5,T42=Desplegables!$B$6,),(U42-CV42)/(U42-AI42),CV42/AI42)&lt;0,0%,IF(IF(OR(T42=Desplegables!$B$5,T42=Desplegables!$B$6,),(U42-CV42)/(U42-AI42),CV42/AI42)&gt;1,100%,IF(OR(T42=Desplegables!$B$5,T42=Desplegables!$B$6,),(U42-CV42)/(U42-AI42),CV42/AI42))))</f>
        <v/>
      </c>
      <c r="CY42" s="272"/>
      <c r="CZ42" s="273"/>
      <c r="DA42" s="271" t="str">
        <f t="shared" si="9"/>
        <v/>
      </c>
      <c r="DB42" s="274" t="str">
        <f t="shared" si="10"/>
        <v/>
      </c>
      <c r="DC42" s="275" t="str">
        <f t="shared" si="5"/>
        <v/>
      </c>
      <c r="DD42" s="275" t="str">
        <f t="shared" si="6"/>
        <v/>
      </c>
      <c r="DE42" s="269" t="s">
        <v>226</v>
      </c>
      <c r="DF42" s="276"/>
      <c r="DG42" s="271" t="str">
        <f>IF(DF42="","",IF(IF(OR(T42=Desplegables!$B$5,T42=Desplegables!$B$6,),(U42-DF42)/(U42-W42),DF42/W42)&lt;0,0%,IF(IF(OR(T42=Desplegables!$B$5,T42=Desplegables!$B$6,),(U42-DF42)/(U42-W42),DF42/W42)&gt;1,100%,IF(OR(T42=Desplegables!$B$5,T42=Desplegables!$B$6,),(U42-DF42)/(U42-W42),DF42/W42))))</f>
        <v/>
      </c>
      <c r="DH42" s="271" t="str">
        <f>IF(DF42="","",IF(IF(OR(T42=Desplegables!$B$5,T42=Desplegables!$B$6,),(U42-DF42)/(U42-AI42),DF42/AI42)&lt;0,0%,IF(IF(OR(T42=Desplegables!$B$5,T42=Desplegables!$B$6,),(U42-DF42)/(U42-AI42),DF42/AI42)&gt;1,100%,IF(OR(T42=Desplegables!$B$5,T42=Desplegables!$B$6,),(U42-DF42)/(U42-AI42),DF42/AI42))))</f>
        <v/>
      </c>
      <c r="DI42" s="277"/>
      <c r="DJ42" s="271" t="str">
        <f t="shared" si="1"/>
        <v/>
      </c>
      <c r="DK42" s="278" t="str">
        <f t="shared" si="7"/>
        <v/>
      </c>
      <c r="DL42" s="279" t="str">
        <f t="shared" si="8"/>
        <v/>
      </c>
      <c r="DM42" s="280" t="str">
        <f t="shared" si="2"/>
        <v/>
      </c>
      <c r="DN42" s="281"/>
    </row>
    <row r="43" spans="2:118" s="249" customFormat="1" ht="76.5">
      <c r="B43" s="250" t="s">
        <v>877</v>
      </c>
      <c r="C43" s="251">
        <f>SUMIF(B$38:B$68,B38,I$38:I$68)</f>
        <v>0.12903225806451613</v>
      </c>
      <c r="D43" s="252" t="s">
        <v>542</v>
      </c>
      <c r="E43" s="251">
        <f>SUMIF(D$38:D$68,D38,I$38:I$68)</f>
        <v>0.12903225806451613</v>
      </c>
      <c r="F43" s="252" t="s">
        <v>547</v>
      </c>
      <c r="G43" s="251">
        <f t="shared" si="16"/>
        <v>3.2258064516129031E-2</v>
      </c>
      <c r="H43" s="253" t="s">
        <v>548</v>
      </c>
      <c r="I43" s="254">
        <f t="shared" si="15"/>
        <v>3.2258064516129031E-2</v>
      </c>
      <c r="J43" s="255" t="s">
        <v>189</v>
      </c>
      <c r="K43" s="256" t="s">
        <v>549</v>
      </c>
      <c r="L43" s="256" t="s">
        <v>549</v>
      </c>
      <c r="M43" s="256" t="s">
        <v>341</v>
      </c>
      <c r="N43" s="282" t="s">
        <v>346</v>
      </c>
      <c r="O43" s="258">
        <v>45292</v>
      </c>
      <c r="P43" s="259">
        <v>45657</v>
      </c>
      <c r="Q43" s="258" t="s">
        <v>7</v>
      </c>
      <c r="R43" s="260" t="s">
        <v>550</v>
      </c>
      <c r="S43" s="261" t="s">
        <v>551</v>
      </c>
      <c r="T43" s="262" t="s">
        <v>63</v>
      </c>
      <c r="U43" s="263">
        <v>120</v>
      </c>
      <c r="V43" s="264">
        <v>2023</v>
      </c>
      <c r="W43" s="263">
        <v>135</v>
      </c>
      <c r="X43" s="263">
        <v>150</v>
      </c>
      <c r="Y43" s="263">
        <v>165</v>
      </c>
      <c r="Z43" s="263">
        <v>180</v>
      </c>
      <c r="AA43" s="263"/>
      <c r="AB43" s="263"/>
      <c r="AC43" s="263"/>
      <c r="AD43" s="263"/>
      <c r="AE43" s="263"/>
      <c r="AF43" s="263"/>
      <c r="AG43" s="263"/>
      <c r="AH43" s="263"/>
      <c r="AI43" s="263">
        <f t="shared" si="3"/>
        <v>630</v>
      </c>
      <c r="AJ43" s="265"/>
      <c r="AK43" s="265"/>
      <c r="AL43" s="265"/>
      <c r="AM43" s="265"/>
      <c r="AN43" s="265"/>
      <c r="AO43" s="265"/>
      <c r="AP43" s="265"/>
      <c r="AQ43" s="265"/>
      <c r="AR43" s="265"/>
      <c r="AS43" s="265"/>
      <c r="AT43" s="265"/>
      <c r="AU43" s="265"/>
      <c r="AV43" s="266" t="str">
        <f t="shared" si="17"/>
        <v/>
      </c>
      <c r="AW43" s="267"/>
      <c r="AX43" s="268" t="s">
        <v>88</v>
      </c>
      <c r="AY43" s="267"/>
      <c r="AZ43" s="268"/>
      <c r="BA43" s="267"/>
      <c r="BB43" s="268"/>
      <c r="BC43" s="267"/>
      <c r="BD43" s="268"/>
      <c r="BE43" s="267"/>
      <c r="BF43" s="268"/>
      <c r="BG43" s="267"/>
      <c r="BH43" s="268"/>
      <c r="BI43" s="267"/>
      <c r="BJ43" s="268"/>
      <c r="BK43" s="267"/>
      <c r="BL43" s="268"/>
      <c r="BM43" s="267"/>
      <c r="BN43" s="268"/>
      <c r="BO43" s="267"/>
      <c r="BP43" s="268"/>
      <c r="BQ43" s="267"/>
      <c r="BR43" s="268"/>
      <c r="BS43" s="267"/>
      <c r="BT43" s="268"/>
      <c r="BU43" s="267"/>
      <c r="BV43" s="268"/>
      <c r="BW43" s="267"/>
      <c r="BX43" s="268"/>
      <c r="BY43" s="267"/>
      <c r="BZ43" s="268"/>
      <c r="CA43" s="267"/>
      <c r="CB43" s="268"/>
      <c r="CC43" s="267"/>
      <c r="CD43" s="268"/>
      <c r="CE43" s="267"/>
      <c r="CF43" s="268"/>
      <c r="CG43" s="267"/>
      <c r="CH43" s="268"/>
      <c r="CI43" s="267"/>
      <c r="CJ43" s="268"/>
      <c r="CK43" s="267"/>
      <c r="CL43" s="268"/>
      <c r="CM43" s="267"/>
      <c r="CN43" s="268"/>
      <c r="CO43" s="267"/>
      <c r="CP43" s="268"/>
      <c r="CQ43" s="267"/>
      <c r="CR43" s="268"/>
      <c r="CS43" s="266" t="str">
        <f t="shared" si="4"/>
        <v/>
      </c>
      <c r="CT43" s="269" t="s">
        <v>227</v>
      </c>
      <c r="CU43" s="270"/>
      <c r="CV43" s="270"/>
      <c r="CW43" s="271" t="str">
        <f>IF(CV43="","",IF(IF(OR(T43=Desplegables!$B$5,T43=Desplegables!$B$6,),(U43-CV43)/(U43-W43),CV43/W43)&lt;0,0%,IF(IF(OR(T43=Desplegables!$B$5,T43=Desplegables!$B$6,),(U43-CV43)/(U43-W43),CV43/W43)&gt;1,100%,IF(OR(T43=Desplegables!$B$5,T43=Desplegables!$B$6,),(U43-CV43)/(U43-W43),CV43/W43))))</f>
        <v/>
      </c>
      <c r="CX43" s="271" t="str">
        <f>IF(CV43="","",IF(IF(OR(T43=Desplegables!$B$5,T43=Desplegables!$B$6,),(U43-CV43)/(U43-AI43),CV43/AI43)&lt;0,0%,IF(IF(OR(T43=Desplegables!$B$5,T43=Desplegables!$B$6,),(U43-CV43)/(U43-AI43),CV43/AI43)&gt;1,100%,IF(OR(T43=Desplegables!$B$5,T43=Desplegables!$B$6,),(U43-CV43)/(U43-AI43),CV43/AI43))))</f>
        <v/>
      </c>
      <c r="CY43" s="272"/>
      <c r="CZ43" s="273"/>
      <c r="DA43" s="271" t="str">
        <f t="shared" si="9"/>
        <v/>
      </c>
      <c r="DB43" s="274" t="str">
        <f t="shared" si="10"/>
        <v/>
      </c>
      <c r="DC43" s="275" t="str">
        <f t="shared" si="5"/>
        <v/>
      </c>
      <c r="DD43" s="275" t="str">
        <f t="shared" si="6"/>
        <v/>
      </c>
      <c r="DE43" s="269" t="s">
        <v>227</v>
      </c>
      <c r="DF43" s="276"/>
      <c r="DG43" s="271" t="str">
        <f>IF(DF43="","",IF(IF(OR(T43=Desplegables!$B$5,T43=Desplegables!$B$6,),(U43-DF43)/(U43-W43),DF43/W43)&lt;0,0%,IF(IF(OR(T43=Desplegables!$B$5,T43=Desplegables!$B$6,),(U43-DF43)/(U43-W43),DF43/W43)&gt;1,100%,IF(OR(T43=Desplegables!$B$5,T43=Desplegables!$B$6,),(U43-DF43)/(U43-W43),DF43/W43))))</f>
        <v/>
      </c>
      <c r="DH43" s="271" t="str">
        <f>IF(DF43="","",IF(IF(OR(T43=Desplegables!$B$5,T43=Desplegables!$B$6,),(U43-DF43)/(U43-AI43),DF43/AI43)&lt;0,0%,IF(IF(OR(T43=Desplegables!$B$5,T43=Desplegables!$B$6,),(U43-DF43)/(U43-AI43),DF43/AI43)&gt;1,100%,IF(OR(T43=Desplegables!$B$5,T43=Desplegables!$B$6,),(U43-DF43)/(U43-AI43),DF43/AI43))))</f>
        <v/>
      </c>
      <c r="DI43" s="277"/>
      <c r="DJ43" s="271" t="str">
        <f t="shared" si="1"/>
        <v/>
      </c>
      <c r="DK43" s="278" t="str">
        <f t="shared" si="7"/>
        <v/>
      </c>
      <c r="DL43" s="279" t="str">
        <f t="shared" si="8"/>
        <v/>
      </c>
      <c r="DM43" s="280" t="str">
        <f t="shared" si="2"/>
        <v/>
      </c>
      <c r="DN43" s="281"/>
    </row>
    <row r="44" spans="2:118" s="249" customFormat="1" ht="63.75">
      <c r="B44" s="250" t="s">
        <v>877</v>
      </c>
      <c r="C44" s="251">
        <f>SUMIF(B$38:B$68,B38,I$38:I$68)</f>
        <v>0.12903225806451613</v>
      </c>
      <c r="D44" s="252" t="s">
        <v>542</v>
      </c>
      <c r="E44" s="251">
        <f>SUMIF(D$38:D$68,D38,I$38:I$68)</f>
        <v>0.12903225806451613</v>
      </c>
      <c r="F44" s="252" t="s">
        <v>552</v>
      </c>
      <c r="G44" s="251">
        <f t="shared" si="16"/>
        <v>3.2258064516129031E-2</v>
      </c>
      <c r="H44" s="253" t="s">
        <v>553</v>
      </c>
      <c r="I44" s="254">
        <f t="shared" si="15"/>
        <v>3.2258064516129031E-2</v>
      </c>
      <c r="J44" s="255" t="s">
        <v>189</v>
      </c>
      <c r="K44" s="256" t="s">
        <v>554</v>
      </c>
      <c r="L44" s="256" t="s">
        <v>554</v>
      </c>
      <c r="M44" s="256" t="s">
        <v>368</v>
      </c>
      <c r="N44" s="257" t="s">
        <v>370</v>
      </c>
      <c r="O44" s="258">
        <v>45292</v>
      </c>
      <c r="P44" s="259">
        <v>45657</v>
      </c>
      <c r="Q44" s="258" t="s">
        <v>7</v>
      </c>
      <c r="R44" s="260" t="s">
        <v>550</v>
      </c>
      <c r="S44" s="261" t="s">
        <v>556</v>
      </c>
      <c r="T44" s="262" t="s">
        <v>63</v>
      </c>
      <c r="U44" s="263">
        <v>120</v>
      </c>
      <c r="V44" s="264">
        <v>2023</v>
      </c>
      <c r="W44" s="263">
        <v>135</v>
      </c>
      <c r="X44" s="263">
        <v>150</v>
      </c>
      <c r="Y44" s="263">
        <v>165</v>
      </c>
      <c r="Z44" s="263">
        <v>180</v>
      </c>
      <c r="AA44" s="263"/>
      <c r="AB44" s="263"/>
      <c r="AC44" s="263"/>
      <c r="AD44" s="263"/>
      <c r="AE44" s="263"/>
      <c r="AF44" s="263"/>
      <c r="AG44" s="263"/>
      <c r="AH44" s="263"/>
      <c r="AI44" s="263">
        <f t="shared" si="3"/>
        <v>630</v>
      </c>
      <c r="AJ44" s="265"/>
      <c r="AK44" s="265"/>
      <c r="AL44" s="265"/>
      <c r="AM44" s="265"/>
      <c r="AN44" s="265"/>
      <c r="AO44" s="265"/>
      <c r="AP44" s="265"/>
      <c r="AQ44" s="265"/>
      <c r="AR44" s="265"/>
      <c r="AS44" s="265"/>
      <c r="AT44" s="265"/>
      <c r="AU44" s="265"/>
      <c r="AV44" s="266" t="str">
        <f t="shared" si="17"/>
        <v/>
      </c>
      <c r="AW44" s="267">
        <v>48476000</v>
      </c>
      <c r="AX44" s="268" t="s">
        <v>88</v>
      </c>
      <c r="AY44" s="267"/>
      <c r="AZ44" s="268"/>
      <c r="BA44" s="267"/>
      <c r="BB44" s="268"/>
      <c r="BC44" s="267"/>
      <c r="BD44" s="268"/>
      <c r="BE44" s="267"/>
      <c r="BF44" s="268"/>
      <c r="BG44" s="267"/>
      <c r="BH44" s="268"/>
      <c r="BI44" s="267"/>
      <c r="BJ44" s="268"/>
      <c r="BK44" s="267"/>
      <c r="BL44" s="268"/>
      <c r="BM44" s="267"/>
      <c r="BN44" s="268"/>
      <c r="BO44" s="267"/>
      <c r="BP44" s="268"/>
      <c r="BQ44" s="267"/>
      <c r="BR44" s="268"/>
      <c r="BS44" s="267"/>
      <c r="BT44" s="268"/>
      <c r="BU44" s="267"/>
      <c r="BV44" s="268"/>
      <c r="BW44" s="267"/>
      <c r="BX44" s="268"/>
      <c r="BY44" s="267"/>
      <c r="BZ44" s="268"/>
      <c r="CA44" s="267"/>
      <c r="CB44" s="268"/>
      <c r="CC44" s="267"/>
      <c r="CD44" s="268"/>
      <c r="CE44" s="267"/>
      <c r="CF44" s="268"/>
      <c r="CG44" s="267"/>
      <c r="CH44" s="268"/>
      <c r="CI44" s="267"/>
      <c r="CJ44" s="268"/>
      <c r="CK44" s="267"/>
      <c r="CL44" s="268"/>
      <c r="CM44" s="267"/>
      <c r="CN44" s="268"/>
      <c r="CO44" s="267"/>
      <c r="CP44" s="268"/>
      <c r="CQ44" s="267"/>
      <c r="CR44" s="268"/>
      <c r="CS44" s="266">
        <f t="shared" si="4"/>
        <v>48476000</v>
      </c>
      <c r="CT44" s="269" t="s">
        <v>231</v>
      </c>
      <c r="CU44" s="270"/>
      <c r="CV44" s="270"/>
      <c r="CW44" s="271" t="str">
        <f>IF(CV44="","",IF(IF(OR(T44=Desplegables!$B$5,T44=Desplegables!$B$6,),(U44-CV44)/(U44-W44),CV44/W44)&lt;0,0%,IF(IF(OR(T44=Desplegables!$B$5,T44=Desplegables!$B$6,),(U44-CV44)/(U44-W44),CV44/W44)&gt;1,100%,IF(OR(T44=Desplegables!$B$5,T44=Desplegables!$B$6,),(U44-CV44)/(U44-W44),CV44/W44))))</f>
        <v/>
      </c>
      <c r="CX44" s="271" t="str">
        <f>IF(CV44="","",IF(IF(OR(T44=Desplegables!$B$5,T44=Desplegables!$B$6,),(U44-CV44)/(U44-AI44),CV44/AI44)&lt;0,0%,IF(IF(OR(T44=Desplegables!$B$5,T44=Desplegables!$B$6,),(U44-CV44)/(U44-AI44),CV44/AI44)&gt;1,100%,IF(OR(T44=Desplegables!$B$5,T44=Desplegables!$B$6,),(U44-CV44)/(U44-AI44),CV44/AI44))))</f>
        <v/>
      </c>
      <c r="CY44" s="272">
        <v>118998265213.32001</v>
      </c>
      <c r="CZ44" s="273"/>
      <c r="DA44" s="271" t="str">
        <f t="shared" si="9"/>
        <v/>
      </c>
      <c r="DB44" s="274" t="str">
        <f t="shared" si="10"/>
        <v/>
      </c>
      <c r="DC44" s="275" t="str">
        <f t="shared" si="5"/>
        <v/>
      </c>
      <c r="DD44" s="275" t="str">
        <f t="shared" si="6"/>
        <v/>
      </c>
      <c r="DE44" s="269" t="s">
        <v>231</v>
      </c>
      <c r="DF44" s="276"/>
      <c r="DG44" s="271" t="str">
        <f>IF(DF44="","",IF(IF(OR(T44=Desplegables!$B$5,T44=Desplegables!$B$6,),(U44-DF44)/(U44-W44),DF44/W44)&lt;0,0%,IF(IF(OR(T44=Desplegables!$B$5,T44=Desplegables!$B$6,),(U44-DF44)/(U44-W44),DF44/W44)&gt;1,100%,IF(OR(T44=Desplegables!$B$5,T44=Desplegables!$B$6,),(U44-DF44)/(U44-W44),DF44/W44))))</f>
        <v/>
      </c>
      <c r="DH44" s="271" t="str">
        <f>IF(DF44="","",IF(IF(OR(T44=Desplegables!$B$5,T44=Desplegables!$B$6,),(U44-DF44)/(U44-AI44),DF44/AI44)&lt;0,0%,IF(IF(OR(T44=Desplegables!$B$5,T44=Desplegables!$B$6,),(U44-DF44)/(U44-AI44),DF44/AI44)&gt;1,100%,IF(OR(T44=Desplegables!$B$5,T44=Desplegables!$B$6,),(U44-DF44)/(U44-AI44),DF44/AI44))))</f>
        <v/>
      </c>
      <c r="DI44" s="277"/>
      <c r="DJ44" s="271" t="str">
        <f t="shared" si="1"/>
        <v/>
      </c>
      <c r="DK44" s="278" t="str">
        <f t="shared" si="7"/>
        <v/>
      </c>
      <c r="DL44" s="279" t="str">
        <f t="shared" si="8"/>
        <v/>
      </c>
      <c r="DM44" s="280" t="str">
        <f t="shared" si="2"/>
        <v/>
      </c>
      <c r="DN44" s="281"/>
    </row>
    <row r="45" spans="2:118" s="249" customFormat="1" ht="51">
      <c r="B45" s="250" t="s">
        <v>877</v>
      </c>
      <c r="C45" s="251">
        <f>SUMIF(B$38:B$68,B38,I$38:I$68)</f>
        <v>0.12903225806451613</v>
      </c>
      <c r="D45" s="252" t="s">
        <v>542</v>
      </c>
      <c r="E45" s="251">
        <f>SUMIF(D$38:D$68,D38,I$38:I$68)</f>
        <v>0.12903225806451613</v>
      </c>
      <c r="F45" s="252" t="s">
        <v>557</v>
      </c>
      <c r="G45" s="251">
        <f t="shared" si="16"/>
        <v>3.2258064516129031E-2</v>
      </c>
      <c r="H45" s="253" t="s">
        <v>558</v>
      </c>
      <c r="I45" s="254">
        <f t="shared" si="15"/>
        <v>3.2258064516129031E-2</v>
      </c>
      <c r="J45" s="255" t="s">
        <v>189</v>
      </c>
      <c r="K45" s="256" t="s">
        <v>560</v>
      </c>
      <c r="L45" s="256" t="s">
        <v>560</v>
      </c>
      <c r="M45" s="256" t="s">
        <v>229</v>
      </c>
      <c r="N45" s="257" t="s">
        <v>230</v>
      </c>
      <c r="O45" s="258">
        <v>45292</v>
      </c>
      <c r="P45" s="259">
        <v>45657</v>
      </c>
      <c r="Q45" s="258" t="s">
        <v>7</v>
      </c>
      <c r="R45" s="260" t="s">
        <v>550</v>
      </c>
      <c r="S45" s="261" t="s">
        <v>559</v>
      </c>
      <c r="T45" s="262" t="s">
        <v>63</v>
      </c>
      <c r="U45" s="263">
        <v>120</v>
      </c>
      <c r="V45" s="264">
        <v>2023</v>
      </c>
      <c r="W45" s="263">
        <v>135</v>
      </c>
      <c r="X45" s="263">
        <v>150</v>
      </c>
      <c r="Y45" s="263">
        <v>165</v>
      </c>
      <c r="Z45" s="263">
        <v>180</v>
      </c>
      <c r="AA45" s="263"/>
      <c r="AB45" s="263"/>
      <c r="AC45" s="263"/>
      <c r="AD45" s="263"/>
      <c r="AE45" s="263"/>
      <c r="AF45" s="263"/>
      <c r="AG45" s="263"/>
      <c r="AH45" s="263"/>
      <c r="AI45" s="263">
        <f t="shared" si="3"/>
        <v>630</v>
      </c>
      <c r="AJ45" s="265"/>
      <c r="AK45" s="265"/>
      <c r="AL45" s="265"/>
      <c r="AM45" s="265"/>
      <c r="AN45" s="265"/>
      <c r="AO45" s="265"/>
      <c r="AP45" s="265"/>
      <c r="AQ45" s="265"/>
      <c r="AR45" s="265"/>
      <c r="AS45" s="265"/>
      <c r="AT45" s="265"/>
      <c r="AU45" s="265"/>
      <c r="AV45" s="266" t="str">
        <f t="shared" si="17"/>
        <v/>
      </c>
      <c r="AW45" s="267"/>
      <c r="AX45" s="268" t="s">
        <v>88</v>
      </c>
      <c r="AY45" s="267"/>
      <c r="AZ45" s="268"/>
      <c r="BA45" s="267"/>
      <c r="BB45" s="268"/>
      <c r="BC45" s="267"/>
      <c r="BD45" s="268"/>
      <c r="BE45" s="267"/>
      <c r="BF45" s="268"/>
      <c r="BG45" s="267"/>
      <c r="BH45" s="268"/>
      <c r="BI45" s="267"/>
      <c r="BJ45" s="268"/>
      <c r="BK45" s="267"/>
      <c r="BL45" s="268"/>
      <c r="BM45" s="267"/>
      <c r="BN45" s="268"/>
      <c r="BO45" s="267"/>
      <c r="BP45" s="268"/>
      <c r="BQ45" s="267"/>
      <c r="BR45" s="268"/>
      <c r="BS45" s="267"/>
      <c r="BT45" s="268"/>
      <c r="BU45" s="267"/>
      <c r="BV45" s="268"/>
      <c r="BW45" s="267"/>
      <c r="BX45" s="268"/>
      <c r="BY45" s="267"/>
      <c r="BZ45" s="268"/>
      <c r="CA45" s="267"/>
      <c r="CB45" s="268"/>
      <c r="CC45" s="267"/>
      <c r="CD45" s="268"/>
      <c r="CE45" s="267"/>
      <c r="CF45" s="268"/>
      <c r="CG45" s="267"/>
      <c r="CH45" s="268"/>
      <c r="CI45" s="267"/>
      <c r="CJ45" s="268"/>
      <c r="CK45" s="267"/>
      <c r="CL45" s="268"/>
      <c r="CM45" s="267"/>
      <c r="CN45" s="268"/>
      <c r="CO45" s="267"/>
      <c r="CP45" s="268"/>
      <c r="CQ45" s="267"/>
      <c r="CR45" s="268"/>
      <c r="CS45" s="266" t="str">
        <f t="shared" si="4"/>
        <v/>
      </c>
      <c r="CT45" s="269" t="s">
        <v>232</v>
      </c>
      <c r="CU45" s="270"/>
      <c r="CV45" s="270"/>
      <c r="CW45" s="271" t="str">
        <f>IF(CV45="","",IF(IF(OR(T45=Desplegables!$B$5,T45=Desplegables!$B$6,),(U45-CV45)/(U45-W45),CV45/W45)&lt;0,0%,IF(IF(OR(T45=Desplegables!$B$5,T45=Desplegables!$B$6,),(U45-CV45)/(U45-W45),CV45/W45)&gt;1,100%,IF(OR(T45=Desplegables!$B$5,T45=Desplegables!$B$6,),(U45-CV45)/(U45-W45),CV45/W45))))</f>
        <v/>
      </c>
      <c r="CX45" s="271" t="str">
        <f>IF(CV45="","",IF(IF(OR(T45=Desplegables!$B$5,T45=Desplegables!$B$6,),(U45-CV45)/(U45-AI45),CV45/AI45)&lt;0,0%,IF(IF(OR(T45=Desplegables!$B$5,T45=Desplegables!$B$6,),(U45-CV45)/(U45-AI45),CV45/AI45)&gt;1,100%,IF(OR(T45=Desplegables!$B$5,T45=Desplegables!$B$6,),(U45-CV45)/(U45-AI45),CV45/AI45))))</f>
        <v/>
      </c>
      <c r="CY45" s="272"/>
      <c r="CZ45" s="273"/>
      <c r="DA45" s="271" t="str">
        <f t="shared" si="9"/>
        <v/>
      </c>
      <c r="DB45" s="274" t="str">
        <f t="shared" si="10"/>
        <v/>
      </c>
      <c r="DC45" s="275" t="str">
        <f t="shared" si="5"/>
        <v/>
      </c>
      <c r="DD45" s="275" t="str">
        <f t="shared" si="6"/>
        <v/>
      </c>
      <c r="DE45" s="269" t="s">
        <v>232</v>
      </c>
      <c r="DF45" s="276"/>
      <c r="DG45" s="271" t="str">
        <f>IF(DF45="","",IF(IF(OR(T45=Desplegables!$B$5,T45=Desplegables!$B$6,),(U45-DF45)/(U45-W45),DF45/W45)&lt;0,0%,IF(IF(OR(T45=Desplegables!$B$5,T45=Desplegables!$B$6,),(U45-DF45)/(U45-W45),DF45/W45)&gt;1,100%,IF(OR(T45=Desplegables!$B$5,T45=Desplegables!$B$6,),(U45-DF45)/(U45-W45),DF45/W45))))</f>
        <v/>
      </c>
      <c r="DH45" s="271" t="str">
        <f>IF(DF45="","",IF(IF(OR(T45=Desplegables!$B$5,T45=Desplegables!$B$6,),(U45-DF45)/(U45-AI45),DF45/AI45)&lt;0,0%,IF(IF(OR(T45=Desplegables!$B$5,T45=Desplegables!$B$6,),(U45-DF45)/(U45-AI45),DF45/AI45)&gt;1,100%,IF(OR(T45=Desplegables!$B$5,T45=Desplegables!$B$6,),(U45-DF45)/(U45-AI45),DF45/AI45))))</f>
        <v/>
      </c>
      <c r="DI45" s="277"/>
      <c r="DJ45" s="271" t="str">
        <f t="shared" si="1"/>
        <v/>
      </c>
      <c r="DK45" s="278" t="str">
        <f t="shared" si="7"/>
        <v/>
      </c>
      <c r="DL45" s="279" t="str">
        <f t="shared" si="8"/>
        <v/>
      </c>
      <c r="DM45" s="280" t="str">
        <f t="shared" si="2"/>
        <v/>
      </c>
      <c r="DN45" s="281"/>
    </row>
    <row r="46" spans="2:118" s="249" customFormat="1" ht="76.5">
      <c r="B46" s="250" t="s">
        <v>877</v>
      </c>
      <c r="C46" s="251">
        <f>SUMIF(B$38:B$68,B38,I$38:I$68)</f>
        <v>0.12903225806451613</v>
      </c>
      <c r="D46" s="252" t="s">
        <v>542</v>
      </c>
      <c r="E46" s="251">
        <f>SUMIF(D$38:D$68,D38,I$38:I$68)</f>
        <v>0.12903225806451613</v>
      </c>
      <c r="F46" s="252" t="s">
        <v>563</v>
      </c>
      <c r="G46" s="251">
        <f t="shared" si="16"/>
        <v>3.2258064516129031E-2</v>
      </c>
      <c r="H46" s="253" t="s">
        <v>564</v>
      </c>
      <c r="I46" s="254">
        <f t="shared" si="15"/>
        <v>3.2258064516129031E-2</v>
      </c>
      <c r="J46" s="255" t="s">
        <v>212</v>
      </c>
      <c r="K46" s="256" t="s">
        <v>565</v>
      </c>
      <c r="L46" s="256" t="s">
        <v>566</v>
      </c>
      <c r="M46" s="256" t="s">
        <v>341</v>
      </c>
      <c r="N46" s="257" t="s">
        <v>346</v>
      </c>
      <c r="O46" s="258">
        <v>45292</v>
      </c>
      <c r="P46" s="259">
        <v>45657</v>
      </c>
      <c r="Q46" s="258" t="s">
        <v>7</v>
      </c>
      <c r="R46" s="260" t="s">
        <v>567</v>
      </c>
      <c r="S46" s="261" t="s">
        <v>568</v>
      </c>
      <c r="T46" s="262" t="s">
        <v>63</v>
      </c>
      <c r="U46" s="263">
        <v>120</v>
      </c>
      <c r="V46" s="264">
        <v>2023</v>
      </c>
      <c r="W46" s="263">
        <v>135</v>
      </c>
      <c r="X46" s="263">
        <v>150</v>
      </c>
      <c r="Y46" s="263">
        <v>165</v>
      </c>
      <c r="Z46" s="263">
        <v>180</v>
      </c>
      <c r="AA46" s="263"/>
      <c r="AB46" s="263"/>
      <c r="AC46" s="263"/>
      <c r="AD46" s="263"/>
      <c r="AE46" s="263"/>
      <c r="AF46" s="263"/>
      <c r="AG46" s="263"/>
      <c r="AH46" s="263"/>
      <c r="AI46" s="263">
        <f t="shared" si="3"/>
        <v>630</v>
      </c>
      <c r="AJ46" s="265"/>
      <c r="AK46" s="265"/>
      <c r="AL46" s="265"/>
      <c r="AM46" s="265"/>
      <c r="AN46" s="265"/>
      <c r="AO46" s="265"/>
      <c r="AP46" s="265"/>
      <c r="AQ46" s="265"/>
      <c r="AR46" s="265"/>
      <c r="AS46" s="265"/>
      <c r="AT46" s="265"/>
      <c r="AU46" s="265"/>
      <c r="AV46" s="266" t="str">
        <f t="shared" si="17"/>
        <v/>
      </c>
      <c r="AW46" s="267"/>
      <c r="AX46" s="268" t="s">
        <v>88</v>
      </c>
      <c r="AY46" s="267"/>
      <c r="AZ46" s="268"/>
      <c r="BA46" s="267"/>
      <c r="BB46" s="268"/>
      <c r="BC46" s="267"/>
      <c r="BD46" s="268"/>
      <c r="BE46" s="267"/>
      <c r="BF46" s="268"/>
      <c r="BG46" s="267"/>
      <c r="BH46" s="268"/>
      <c r="BI46" s="267"/>
      <c r="BJ46" s="268"/>
      <c r="BK46" s="267"/>
      <c r="BL46" s="268"/>
      <c r="BM46" s="267"/>
      <c r="BN46" s="268"/>
      <c r="BO46" s="267"/>
      <c r="BP46" s="268"/>
      <c r="BQ46" s="267"/>
      <c r="BR46" s="268"/>
      <c r="BS46" s="267"/>
      <c r="BT46" s="268"/>
      <c r="BU46" s="267"/>
      <c r="BV46" s="268"/>
      <c r="BW46" s="267"/>
      <c r="BX46" s="268"/>
      <c r="BY46" s="267"/>
      <c r="BZ46" s="268"/>
      <c r="CA46" s="267"/>
      <c r="CB46" s="268"/>
      <c r="CC46" s="267"/>
      <c r="CD46" s="268"/>
      <c r="CE46" s="267"/>
      <c r="CF46" s="268"/>
      <c r="CG46" s="267"/>
      <c r="CH46" s="268"/>
      <c r="CI46" s="267"/>
      <c r="CJ46" s="268"/>
      <c r="CK46" s="267"/>
      <c r="CL46" s="268"/>
      <c r="CM46" s="267"/>
      <c r="CN46" s="268"/>
      <c r="CO46" s="267"/>
      <c r="CP46" s="268"/>
      <c r="CQ46" s="267"/>
      <c r="CR46" s="268"/>
      <c r="CS46" s="266" t="str">
        <f t="shared" si="4"/>
        <v/>
      </c>
      <c r="CT46" s="269" t="s">
        <v>233</v>
      </c>
      <c r="CU46" s="270"/>
      <c r="CV46" s="270"/>
      <c r="CW46" s="271" t="str">
        <f>IF(CV46="","",IF(IF(OR(T46=Desplegables!$B$5,T46=Desplegables!$B$6,),(U46-CV46)/(U46-W46),CV46/W46)&lt;0,0%,IF(IF(OR(T46=Desplegables!$B$5,T46=Desplegables!$B$6,),(U46-CV46)/(U46-W46),CV46/W46)&gt;1,100%,IF(OR(T46=Desplegables!$B$5,T46=Desplegables!$B$6,),(U46-CV46)/(U46-W46),CV46/W46))))</f>
        <v/>
      </c>
      <c r="CX46" s="271" t="str">
        <f>IF(CV46="","",IF(IF(OR(T46=Desplegables!$B$5,T46=Desplegables!$B$6,),(U46-CV46)/(U46-AI46),CV46/AI46)&lt;0,0%,IF(IF(OR(T46=Desplegables!$B$5,T46=Desplegables!$B$6,),(U46-CV46)/(U46-AI46),CV46/AI46)&gt;1,100%,IF(OR(T46=Desplegables!$B$5,T46=Desplegables!$B$6,),(U46-CV46)/(U46-AI46),CV46/AI46))))</f>
        <v/>
      </c>
      <c r="CY46" s="272"/>
      <c r="CZ46" s="273"/>
      <c r="DA46" s="271" t="str">
        <f t="shared" si="9"/>
        <v/>
      </c>
      <c r="DB46" s="274" t="str">
        <f t="shared" si="10"/>
        <v/>
      </c>
      <c r="DC46" s="275" t="str">
        <f t="shared" si="5"/>
        <v/>
      </c>
      <c r="DD46" s="275" t="str">
        <f t="shared" si="6"/>
        <v/>
      </c>
      <c r="DE46" s="269" t="s">
        <v>233</v>
      </c>
      <c r="DF46" s="276"/>
      <c r="DG46" s="271" t="str">
        <f>IF(DF46="","",IF(IF(OR(T46=Desplegables!$B$5,T46=Desplegables!$B$6,),(U46-DF46)/(U46-W46),DF46/W46)&lt;0,0%,IF(IF(OR(T46=Desplegables!$B$5,T46=Desplegables!$B$6,),(U46-DF46)/(U46-W46),DF46/W46)&gt;1,100%,IF(OR(T46=Desplegables!$B$5,T46=Desplegables!$B$6,),(U46-DF46)/(U46-W46),DF46/W46))))</f>
        <v/>
      </c>
      <c r="DH46" s="271" t="str">
        <f>IF(DF46="","",IF(IF(OR(T46=Desplegables!$B$5,T46=Desplegables!$B$6,),(U46-DF46)/(U46-AI46),DF46/AI46)&lt;0,0%,IF(IF(OR(T46=Desplegables!$B$5,T46=Desplegables!$B$6,),(U46-DF46)/(U46-AI46),DF46/AI46)&gt;1,100%,IF(OR(T46=Desplegables!$B$5,T46=Desplegables!$B$6,),(U46-DF46)/(U46-AI46),DF46/AI46))))</f>
        <v/>
      </c>
      <c r="DI46" s="277"/>
      <c r="DJ46" s="271" t="str">
        <f t="shared" si="1"/>
        <v/>
      </c>
      <c r="DK46" s="278" t="str">
        <f t="shared" si="7"/>
        <v/>
      </c>
      <c r="DL46" s="279" t="str">
        <f t="shared" si="8"/>
        <v/>
      </c>
      <c r="DM46" s="280" t="str">
        <f t="shared" si="2"/>
        <v/>
      </c>
      <c r="DN46" s="281"/>
    </row>
    <row r="47" spans="2:118" s="249" customFormat="1" ht="51">
      <c r="B47" s="250" t="s">
        <v>877</v>
      </c>
      <c r="C47" s="251">
        <f>SUMIF(B$38:B$68,B38,I$38:I$68)</f>
        <v>0.12903225806451613</v>
      </c>
      <c r="D47" s="252" t="s">
        <v>542</v>
      </c>
      <c r="E47" s="251">
        <f>SUMIF(D$38:D$68,D38,I$38:I$68)</f>
        <v>0.12903225806451613</v>
      </c>
      <c r="F47" s="252" t="s">
        <v>569</v>
      </c>
      <c r="G47" s="251">
        <f t="shared" si="16"/>
        <v>3.2258064516129031E-2</v>
      </c>
      <c r="H47" s="253" t="s">
        <v>570</v>
      </c>
      <c r="I47" s="254">
        <f t="shared" si="15"/>
        <v>3.2258064516129031E-2</v>
      </c>
      <c r="J47" s="255" t="s">
        <v>189</v>
      </c>
      <c r="K47" s="256" t="s">
        <v>560</v>
      </c>
      <c r="L47" s="256" t="s">
        <v>560</v>
      </c>
      <c r="M47" s="256" t="s">
        <v>343</v>
      </c>
      <c r="N47" s="257" t="s">
        <v>349</v>
      </c>
      <c r="O47" s="258">
        <v>45292</v>
      </c>
      <c r="P47" s="259">
        <v>45657</v>
      </c>
      <c r="Q47" s="258" t="s">
        <v>7</v>
      </c>
      <c r="R47" s="260" t="s">
        <v>567</v>
      </c>
      <c r="S47" s="261" t="s">
        <v>571</v>
      </c>
      <c r="T47" s="262" t="s">
        <v>63</v>
      </c>
      <c r="U47" s="263">
        <v>120</v>
      </c>
      <c r="V47" s="264">
        <v>2023</v>
      </c>
      <c r="W47" s="263">
        <v>135</v>
      </c>
      <c r="X47" s="263">
        <v>150</v>
      </c>
      <c r="Y47" s="263">
        <v>165</v>
      </c>
      <c r="Z47" s="263">
        <v>180</v>
      </c>
      <c r="AA47" s="263"/>
      <c r="AB47" s="263"/>
      <c r="AC47" s="263"/>
      <c r="AD47" s="263"/>
      <c r="AE47" s="263"/>
      <c r="AF47" s="263"/>
      <c r="AG47" s="263"/>
      <c r="AH47" s="263"/>
      <c r="AI47" s="263">
        <f t="shared" si="3"/>
        <v>630</v>
      </c>
      <c r="AJ47" s="265"/>
      <c r="AK47" s="265"/>
      <c r="AL47" s="265"/>
      <c r="AM47" s="265"/>
      <c r="AN47" s="265"/>
      <c r="AO47" s="265"/>
      <c r="AP47" s="265"/>
      <c r="AQ47" s="265"/>
      <c r="AR47" s="265"/>
      <c r="AS47" s="265"/>
      <c r="AT47" s="265"/>
      <c r="AU47" s="265"/>
      <c r="AV47" s="266" t="str">
        <f t="shared" si="17"/>
        <v/>
      </c>
      <c r="AW47" s="267"/>
      <c r="AX47" s="268" t="s">
        <v>88</v>
      </c>
      <c r="AY47" s="267"/>
      <c r="AZ47" s="268"/>
      <c r="BA47" s="267"/>
      <c r="BB47" s="268"/>
      <c r="BC47" s="267"/>
      <c r="BD47" s="268"/>
      <c r="BE47" s="267"/>
      <c r="BF47" s="268"/>
      <c r="BG47" s="267"/>
      <c r="BH47" s="268"/>
      <c r="BI47" s="267"/>
      <c r="BJ47" s="268"/>
      <c r="BK47" s="267"/>
      <c r="BL47" s="268"/>
      <c r="BM47" s="267"/>
      <c r="BN47" s="268"/>
      <c r="BO47" s="267"/>
      <c r="BP47" s="268"/>
      <c r="BQ47" s="267"/>
      <c r="BR47" s="268"/>
      <c r="BS47" s="267"/>
      <c r="BT47" s="268"/>
      <c r="BU47" s="267"/>
      <c r="BV47" s="268"/>
      <c r="BW47" s="267"/>
      <c r="BX47" s="268"/>
      <c r="BY47" s="267"/>
      <c r="BZ47" s="268"/>
      <c r="CA47" s="267"/>
      <c r="CB47" s="268"/>
      <c r="CC47" s="267"/>
      <c r="CD47" s="268"/>
      <c r="CE47" s="267"/>
      <c r="CF47" s="268"/>
      <c r="CG47" s="267"/>
      <c r="CH47" s="268"/>
      <c r="CI47" s="267"/>
      <c r="CJ47" s="268"/>
      <c r="CK47" s="267"/>
      <c r="CL47" s="268"/>
      <c r="CM47" s="267"/>
      <c r="CN47" s="268"/>
      <c r="CO47" s="267"/>
      <c r="CP47" s="268"/>
      <c r="CQ47" s="267"/>
      <c r="CR47" s="268"/>
      <c r="CS47" s="266" t="str">
        <f t="shared" si="4"/>
        <v/>
      </c>
      <c r="CT47" s="269" t="s">
        <v>234</v>
      </c>
      <c r="CU47" s="270"/>
      <c r="CV47" s="270"/>
      <c r="CW47" s="271" t="str">
        <f>IF(CV47="","",IF(IF(OR(T47=Desplegables!$B$5,T47=Desplegables!$B$6,),(U47-CV47)/(U47-W47),CV47/W47)&lt;0,0%,IF(IF(OR(T47=Desplegables!$B$5,T47=Desplegables!$B$6,),(U47-CV47)/(U47-W47),CV47/W47)&gt;1,100%,IF(OR(T47=Desplegables!$B$5,T47=Desplegables!$B$6,),(U47-CV47)/(U47-W47),CV47/W47))))</f>
        <v/>
      </c>
      <c r="CX47" s="271" t="str">
        <f>IF(CV47="","",IF(IF(OR(T47=Desplegables!$B$5,T47=Desplegables!$B$6,),(U47-CV47)/(U47-AI47),CV47/AI47)&lt;0,0%,IF(IF(OR(T47=Desplegables!$B$5,T47=Desplegables!$B$6,),(U47-CV47)/(U47-AI47),CV47/AI47)&gt;1,100%,IF(OR(T47=Desplegables!$B$5,T47=Desplegables!$B$6,),(U47-CV47)/(U47-AI47),CV47/AI47))))</f>
        <v/>
      </c>
      <c r="CY47" s="272"/>
      <c r="CZ47" s="273"/>
      <c r="DA47" s="271" t="str">
        <f t="shared" si="9"/>
        <v/>
      </c>
      <c r="DB47" s="274" t="str">
        <f t="shared" si="10"/>
        <v/>
      </c>
      <c r="DC47" s="275" t="str">
        <f t="shared" si="5"/>
        <v/>
      </c>
      <c r="DD47" s="275" t="str">
        <f t="shared" si="6"/>
        <v/>
      </c>
      <c r="DE47" s="269" t="s">
        <v>234</v>
      </c>
      <c r="DF47" s="276"/>
      <c r="DG47" s="271" t="str">
        <f>IF(DF47="","",IF(IF(OR(T47=Desplegables!$B$5,T47=Desplegables!$B$6,),(U47-DF47)/(U47-W47),DF47/W47)&lt;0,0%,IF(IF(OR(T47=Desplegables!$B$5,T47=Desplegables!$B$6,),(U47-DF47)/(U47-W47),DF47/W47)&gt;1,100%,IF(OR(T47=Desplegables!$B$5,T47=Desplegables!$B$6,),(U47-DF47)/(U47-W47),DF47/W47))))</f>
        <v/>
      </c>
      <c r="DH47" s="271" t="str">
        <f>IF(DF47="","",IF(IF(OR(T47=Desplegables!$B$5,T47=Desplegables!$B$6,),(U47-DF47)/(U47-AI47),DF47/AI47)&lt;0,0%,IF(IF(OR(T47=Desplegables!$B$5,T47=Desplegables!$B$6,),(U47-DF47)/(U47-AI47),DF47/AI47)&gt;1,100%,IF(OR(T47=Desplegables!$B$5,T47=Desplegables!$B$6,),(U47-DF47)/(U47-AI47),DF47/AI47))))</f>
        <v/>
      </c>
      <c r="DI47" s="277"/>
      <c r="DJ47" s="271" t="str">
        <f t="shared" si="1"/>
        <v/>
      </c>
      <c r="DK47" s="278" t="str">
        <f t="shared" si="7"/>
        <v/>
      </c>
      <c r="DL47" s="279" t="str">
        <f t="shared" si="8"/>
        <v/>
      </c>
      <c r="DM47" s="280" t="str">
        <f t="shared" si="2"/>
        <v/>
      </c>
      <c r="DN47" s="281"/>
    </row>
    <row r="48" spans="2:118" s="249" customFormat="1" ht="89.25">
      <c r="B48" s="250" t="s">
        <v>878</v>
      </c>
      <c r="C48" s="251">
        <f>SUMIF(B$38:B$68,B38,I$38:I$68)</f>
        <v>0.12903225806451613</v>
      </c>
      <c r="D48" s="252" t="s">
        <v>542</v>
      </c>
      <c r="E48" s="251">
        <f>SUMIF(D$38:D$68,D38,I$38:I$68)</f>
        <v>0.12903225806451613</v>
      </c>
      <c r="F48" s="252" t="s">
        <v>572</v>
      </c>
      <c r="G48" s="251">
        <f t="shared" si="16"/>
        <v>3.2258064516129031E-2</v>
      </c>
      <c r="H48" s="253" t="s">
        <v>573</v>
      </c>
      <c r="I48" s="254">
        <f t="shared" si="15"/>
        <v>3.2258064516129031E-2</v>
      </c>
      <c r="J48" s="255" t="s">
        <v>189</v>
      </c>
      <c r="K48" s="256" t="s">
        <v>574</v>
      </c>
      <c r="L48" s="256" t="s">
        <v>574</v>
      </c>
      <c r="M48" s="256" t="s">
        <v>343</v>
      </c>
      <c r="N48" s="257" t="s">
        <v>349</v>
      </c>
      <c r="O48" s="258">
        <v>45292</v>
      </c>
      <c r="P48" s="259">
        <v>45657</v>
      </c>
      <c r="Q48" s="258" t="s">
        <v>7</v>
      </c>
      <c r="R48" s="260" t="s">
        <v>577</v>
      </c>
      <c r="S48" s="261" t="s">
        <v>576</v>
      </c>
      <c r="T48" s="262" t="s">
        <v>63</v>
      </c>
      <c r="U48" s="263">
        <v>120</v>
      </c>
      <c r="V48" s="264">
        <v>2023</v>
      </c>
      <c r="W48" s="263">
        <v>135</v>
      </c>
      <c r="X48" s="263">
        <v>150</v>
      </c>
      <c r="Y48" s="263">
        <v>165</v>
      </c>
      <c r="Z48" s="263">
        <v>180</v>
      </c>
      <c r="AA48" s="263"/>
      <c r="AB48" s="263"/>
      <c r="AC48" s="263"/>
      <c r="AD48" s="263"/>
      <c r="AE48" s="263"/>
      <c r="AF48" s="263"/>
      <c r="AG48" s="263"/>
      <c r="AH48" s="263"/>
      <c r="AI48" s="263">
        <f t="shared" si="3"/>
        <v>630</v>
      </c>
      <c r="AJ48" s="265"/>
      <c r="AK48" s="265"/>
      <c r="AL48" s="265"/>
      <c r="AM48" s="265"/>
      <c r="AN48" s="265"/>
      <c r="AO48" s="265"/>
      <c r="AP48" s="265"/>
      <c r="AQ48" s="265"/>
      <c r="AR48" s="265"/>
      <c r="AS48" s="265"/>
      <c r="AT48" s="265"/>
      <c r="AU48" s="265"/>
      <c r="AV48" s="266" t="str">
        <f t="shared" si="17"/>
        <v/>
      </c>
      <c r="AW48" s="267"/>
      <c r="AX48" s="268" t="s">
        <v>88</v>
      </c>
      <c r="AY48" s="267"/>
      <c r="AZ48" s="268"/>
      <c r="BA48" s="267"/>
      <c r="BB48" s="268"/>
      <c r="BC48" s="267"/>
      <c r="BD48" s="268"/>
      <c r="BE48" s="267"/>
      <c r="BF48" s="268"/>
      <c r="BG48" s="267"/>
      <c r="BH48" s="268"/>
      <c r="BI48" s="267"/>
      <c r="BJ48" s="268"/>
      <c r="BK48" s="267"/>
      <c r="BL48" s="268"/>
      <c r="BM48" s="267"/>
      <c r="BN48" s="268"/>
      <c r="BO48" s="267"/>
      <c r="BP48" s="268"/>
      <c r="BQ48" s="267"/>
      <c r="BR48" s="268"/>
      <c r="BS48" s="267"/>
      <c r="BT48" s="268"/>
      <c r="BU48" s="267"/>
      <c r="BV48" s="268"/>
      <c r="BW48" s="267"/>
      <c r="BX48" s="268"/>
      <c r="BY48" s="267"/>
      <c r="BZ48" s="268"/>
      <c r="CA48" s="267"/>
      <c r="CB48" s="268"/>
      <c r="CC48" s="267"/>
      <c r="CD48" s="268"/>
      <c r="CE48" s="267"/>
      <c r="CF48" s="268"/>
      <c r="CG48" s="267"/>
      <c r="CH48" s="268"/>
      <c r="CI48" s="267"/>
      <c r="CJ48" s="268"/>
      <c r="CK48" s="267"/>
      <c r="CL48" s="268"/>
      <c r="CM48" s="267"/>
      <c r="CN48" s="268"/>
      <c r="CO48" s="267"/>
      <c r="CP48" s="268"/>
      <c r="CQ48" s="267"/>
      <c r="CR48" s="268"/>
      <c r="CS48" s="266" t="str">
        <f t="shared" si="4"/>
        <v/>
      </c>
      <c r="CT48" s="269" t="s">
        <v>235</v>
      </c>
      <c r="CU48" s="270"/>
      <c r="CV48" s="270"/>
      <c r="CW48" s="271" t="str">
        <f>IF(CV48="","",IF(IF(OR(T48=Desplegables!$B$5,T48=Desplegables!$B$6,),(U48-CV48)/(U48-W48),CV48/W48)&lt;0,0%,IF(IF(OR(T48=Desplegables!$B$5,T48=Desplegables!$B$6,),(U48-CV48)/(U48-W48),CV48/W48)&gt;1,100%,IF(OR(T48=Desplegables!$B$5,T48=Desplegables!$B$6,),(U48-CV48)/(U48-W48),CV48/W48))))</f>
        <v/>
      </c>
      <c r="CX48" s="271" t="str">
        <f>IF(CV48="","",IF(IF(OR(T48=Desplegables!$B$5,T48=Desplegables!$B$6,),(U48-CV48)/(U48-AI48),CV48/AI48)&lt;0,0%,IF(IF(OR(T48=Desplegables!$B$5,T48=Desplegables!$B$6,),(U48-CV48)/(U48-AI48),CV48/AI48)&gt;1,100%,IF(OR(T48=Desplegables!$B$5,T48=Desplegables!$B$6,),(U48-CV48)/(U48-AI48),CV48/AI48))))</f>
        <v/>
      </c>
      <c r="CY48" s="272">
        <v>118879670214.32001</v>
      </c>
      <c r="CZ48" s="273"/>
      <c r="DA48" s="271" t="str">
        <f t="shared" si="9"/>
        <v/>
      </c>
      <c r="DB48" s="274" t="str">
        <f t="shared" si="10"/>
        <v/>
      </c>
      <c r="DC48" s="275" t="str">
        <f t="shared" si="5"/>
        <v/>
      </c>
      <c r="DD48" s="275" t="str">
        <f t="shared" si="6"/>
        <v/>
      </c>
      <c r="DE48" s="269" t="s">
        <v>235</v>
      </c>
      <c r="DF48" s="276"/>
      <c r="DG48" s="271" t="str">
        <f>IF(DF48="","",IF(IF(OR(T48=Desplegables!$B$5,T48=Desplegables!$B$6,),(U48-DF48)/(U48-W48),DF48/W48)&lt;0,0%,IF(IF(OR(T48=Desplegables!$B$5,T48=Desplegables!$B$6,),(U48-DF48)/(U48-W48),DF48/W48)&gt;1,100%,IF(OR(T48=Desplegables!$B$5,T48=Desplegables!$B$6,),(U48-DF48)/(U48-W48),DF48/W48))))</f>
        <v/>
      </c>
      <c r="DH48" s="271" t="str">
        <f>IF(DF48="","",IF(IF(OR(T48=Desplegables!$B$5,T48=Desplegables!$B$6,),(U48-DF48)/(U48-AI48),DF48/AI48)&lt;0,0%,IF(IF(OR(T48=Desplegables!$B$5,T48=Desplegables!$B$6,),(U48-DF48)/(U48-AI48),DF48/AI48)&gt;1,100%,IF(OR(T48=Desplegables!$B$5,T48=Desplegables!$B$6,),(U48-DF48)/(U48-AI48),DF48/AI48))))</f>
        <v/>
      </c>
      <c r="DI48" s="277"/>
      <c r="DJ48" s="271" t="str">
        <f t="shared" si="1"/>
        <v/>
      </c>
      <c r="DK48" s="278" t="str">
        <f t="shared" si="7"/>
        <v/>
      </c>
      <c r="DL48" s="279" t="str">
        <f t="shared" si="8"/>
        <v/>
      </c>
      <c r="DM48" s="280" t="str">
        <f t="shared" si="2"/>
        <v/>
      </c>
      <c r="DN48" s="281"/>
    </row>
    <row r="49" spans="2:118" s="249" customFormat="1" ht="114.75">
      <c r="B49" s="250" t="s">
        <v>879</v>
      </c>
      <c r="C49" s="251">
        <f>SUMIF(B$38:B$68,B38,I$38:I$68)</f>
        <v>0.12903225806451613</v>
      </c>
      <c r="D49" s="252" t="s">
        <v>542</v>
      </c>
      <c r="E49" s="251">
        <f>SUMIF(D$38:D$68,D38,I$38:I$68)</f>
        <v>0.12903225806451613</v>
      </c>
      <c r="F49" s="252" t="s">
        <v>578</v>
      </c>
      <c r="G49" s="251">
        <f t="shared" si="16"/>
        <v>3.2258064516129031E-2</v>
      </c>
      <c r="H49" s="253" t="s">
        <v>579</v>
      </c>
      <c r="I49" s="254">
        <f t="shared" si="15"/>
        <v>3.2258064516129031E-2</v>
      </c>
      <c r="J49" s="255" t="s">
        <v>189</v>
      </c>
      <c r="K49" s="256" t="s">
        <v>580</v>
      </c>
      <c r="L49" s="256" t="s">
        <v>581</v>
      </c>
      <c r="M49" s="256" t="s">
        <v>341</v>
      </c>
      <c r="N49" s="257" t="s">
        <v>346</v>
      </c>
      <c r="O49" s="258">
        <v>45292</v>
      </c>
      <c r="P49" s="259">
        <v>45657</v>
      </c>
      <c r="Q49" s="258" t="s">
        <v>7</v>
      </c>
      <c r="R49" s="260" t="s">
        <v>582</v>
      </c>
      <c r="S49" s="261" t="s">
        <v>546</v>
      </c>
      <c r="T49" s="262" t="s">
        <v>63</v>
      </c>
      <c r="U49" s="263">
        <v>120</v>
      </c>
      <c r="V49" s="264">
        <v>2023</v>
      </c>
      <c r="W49" s="263">
        <v>135</v>
      </c>
      <c r="X49" s="263">
        <v>150</v>
      </c>
      <c r="Y49" s="263">
        <v>165</v>
      </c>
      <c r="Z49" s="263">
        <v>180</v>
      </c>
      <c r="AA49" s="263"/>
      <c r="AB49" s="263"/>
      <c r="AC49" s="263"/>
      <c r="AD49" s="263"/>
      <c r="AE49" s="263"/>
      <c r="AF49" s="263"/>
      <c r="AG49" s="263"/>
      <c r="AH49" s="263"/>
      <c r="AI49" s="263">
        <f t="shared" si="3"/>
        <v>630</v>
      </c>
      <c r="AJ49" s="265"/>
      <c r="AK49" s="265"/>
      <c r="AL49" s="265"/>
      <c r="AM49" s="265"/>
      <c r="AN49" s="265"/>
      <c r="AO49" s="265"/>
      <c r="AP49" s="265"/>
      <c r="AQ49" s="265"/>
      <c r="AR49" s="265"/>
      <c r="AS49" s="265"/>
      <c r="AT49" s="265"/>
      <c r="AU49" s="265"/>
      <c r="AV49" s="266" t="str">
        <f t="shared" si="17"/>
        <v/>
      </c>
      <c r="AW49" s="267"/>
      <c r="AX49" s="268" t="s">
        <v>88</v>
      </c>
      <c r="AY49" s="267"/>
      <c r="AZ49" s="268"/>
      <c r="BA49" s="267"/>
      <c r="BB49" s="268"/>
      <c r="BC49" s="267"/>
      <c r="BD49" s="268"/>
      <c r="BE49" s="267"/>
      <c r="BF49" s="268"/>
      <c r="BG49" s="267"/>
      <c r="BH49" s="268"/>
      <c r="BI49" s="267"/>
      <c r="BJ49" s="268"/>
      <c r="BK49" s="267"/>
      <c r="BL49" s="268"/>
      <c r="BM49" s="267"/>
      <c r="BN49" s="268"/>
      <c r="BO49" s="267"/>
      <c r="BP49" s="268"/>
      <c r="BQ49" s="267"/>
      <c r="BR49" s="268"/>
      <c r="BS49" s="267"/>
      <c r="BT49" s="268"/>
      <c r="BU49" s="267"/>
      <c r="BV49" s="268"/>
      <c r="BW49" s="267"/>
      <c r="BX49" s="268"/>
      <c r="BY49" s="267"/>
      <c r="BZ49" s="268"/>
      <c r="CA49" s="267"/>
      <c r="CB49" s="268"/>
      <c r="CC49" s="267"/>
      <c r="CD49" s="268"/>
      <c r="CE49" s="267"/>
      <c r="CF49" s="268"/>
      <c r="CG49" s="267"/>
      <c r="CH49" s="268"/>
      <c r="CI49" s="267"/>
      <c r="CJ49" s="268"/>
      <c r="CK49" s="267"/>
      <c r="CL49" s="268"/>
      <c r="CM49" s="267"/>
      <c r="CN49" s="268"/>
      <c r="CO49" s="267"/>
      <c r="CP49" s="268"/>
      <c r="CQ49" s="267"/>
      <c r="CR49" s="268"/>
      <c r="CS49" s="266" t="str">
        <f t="shared" si="4"/>
        <v/>
      </c>
      <c r="CT49" s="269" t="s">
        <v>240</v>
      </c>
      <c r="CU49" s="270"/>
      <c r="CV49" s="270"/>
      <c r="CW49" s="271" t="str">
        <f>IF(CV49="","",IF(IF(OR(T49=Desplegables!$B$5,T49=Desplegables!$B$6,),(U49-CV49)/(U49-W49),CV49/W49)&lt;0,0%,IF(IF(OR(T49=Desplegables!$B$5,T49=Desplegables!$B$6,),(U49-CV49)/(U49-W49),CV49/W49)&gt;1,100%,IF(OR(T49=Desplegables!$B$5,T49=Desplegables!$B$6,),(U49-CV49)/(U49-W49),CV49/W49))))</f>
        <v/>
      </c>
      <c r="CX49" s="271" t="str">
        <f>IF(CV49="","",IF(IF(OR(T49=Desplegables!$B$5,T49=Desplegables!$B$6,),(U49-CV49)/(U49-AI49),CV49/AI49)&lt;0,0%,IF(IF(OR(T49=Desplegables!$B$5,T49=Desplegables!$B$6,),(U49-CV49)/(U49-AI49),CV49/AI49)&gt;1,100%,IF(OR(T49=Desplegables!$B$5,T49=Desplegables!$B$6,),(U49-CV49)/(U49-AI49),CV49/AI49))))</f>
        <v/>
      </c>
      <c r="CY49" s="272"/>
      <c r="CZ49" s="273">
        <v>48476000</v>
      </c>
      <c r="DA49" s="271" t="e">
        <f t="shared" si="9"/>
        <v>#DIV/0!</v>
      </c>
      <c r="DB49" s="274" t="str">
        <f t="shared" si="10"/>
        <v/>
      </c>
      <c r="DC49" s="275" t="str">
        <f t="shared" si="5"/>
        <v/>
      </c>
      <c r="DD49" s="275" t="str">
        <f t="shared" si="6"/>
        <v/>
      </c>
      <c r="DE49" s="269" t="s">
        <v>240</v>
      </c>
      <c r="DF49" s="276"/>
      <c r="DG49" s="271" t="str">
        <f>IF(DF49="","",IF(IF(OR(T49=Desplegables!$B$5,T49=Desplegables!$B$6,),(U49-DF49)/(U49-W49),DF49/W49)&lt;0,0%,IF(IF(OR(T49=Desplegables!$B$5,T49=Desplegables!$B$6,),(U49-DF49)/(U49-W49),DF49/W49)&gt;1,100%,IF(OR(T49=Desplegables!$B$5,T49=Desplegables!$B$6,),(U49-DF49)/(U49-W49),DF49/W49))))</f>
        <v/>
      </c>
      <c r="DH49" s="271" t="str">
        <f>IF(DF49="","",IF(IF(OR(T49=Desplegables!$B$5,T49=Desplegables!$B$6,),(U49-DF49)/(U49-AI49),DF49/AI49)&lt;0,0%,IF(IF(OR(T49=Desplegables!$B$5,T49=Desplegables!$B$6,),(U49-DF49)/(U49-AI49),DF49/AI49)&gt;1,100%,IF(OR(T49=Desplegables!$B$5,T49=Desplegables!$B$6,),(U49-DF49)/(U49-AI49),DF49/AI49))))</f>
        <v/>
      </c>
      <c r="DI49" s="277"/>
      <c r="DJ49" s="271" t="str">
        <f t="shared" ref="DJ49:DJ80" si="18">IF(DI49="","",IF(DI49/SUM(CK49,CM49)&gt;1,100%,DI49/SUM(CK49,CM49)))</f>
        <v/>
      </c>
      <c r="DK49" s="278" t="str">
        <f t="shared" ref="DK49:DK80" si="19">IFERROR(DG49*(I49/G49),"")</f>
        <v/>
      </c>
      <c r="DL49" s="279" t="str">
        <f t="shared" ref="DL49:DL80" si="20">IFERROR(DG49*(I49/G49)*(G49/E49),"")</f>
        <v/>
      </c>
      <c r="DM49" s="280" t="str">
        <f t="shared" ref="DM49:DM80" si="21">IFERROR(DG49*I49,"")</f>
        <v/>
      </c>
      <c r="DN49" s="281"/>
    </row>
    <row r="50" spans="2:118" s="249" customFormat="1" ht="76.5">
      <c r="B50" s="250" t="s">
        <v>879</v>
      </c>
      <c r="C50" s="251">
        <f>SUMIF(B$38:B$68,B38,I$38:I$68)</f>
        <v>0.12903225806451613</v>
      </c>
      <c r="D50" s="252" t="s">
        <v>542</v>
      </c>
      <c r="E50" s="251">
        <f>SUMIF(D$38:D$68,D38,I$38:I$68)</f>
        <v>0.12903225806451613</v>
      </c>
      <c r="F50" s="252" t="s">
        <v>583</v>
      </c>
      <c r="G50" s="251">
        <f t="shared" si="16"/>
        <v>3.2258064516129031E-2</v>
      </c>
      <c r="H50" s="253" t="s">
        <v>584</v>
      </c>
      <c r="I50" s="254">
        <f t="shared" si="15"/>
        <v>3.2258064516129031E-2</v>
      </c>
      <c r="J50" s="255" t="s">
        <v>189</v>
      </c>
      <c r="K50" s="256" t="s">
        <v>585</v>
      </c>
      <c r="L50" s="256" t="s">
        <v>585</v>
      </c>
      <c r="M50" s="256" t="s">
        <v>341</v>
      </c>
      <c r="N50" s="257" t="s">
        <v>346</v>
      </c>
      <c r="O50" s="258">
        <v>45292</v>
      </c>
      <c r="P50" s="259">
        <v>45657</v>
      </c>
      <c r="Q50" s="258" t="s">
        <v>7</v>
      </c>
      <c r="R50" s="260" t="s">
        <v>586</v>
      </c>
      <c r="S50" s="261" t="s">
        <v>546</v>
      </c>
      <c r="T50" s="262" t="s">
        <v>63</v>
      </c>
      <c r="U50" s="263">
        <v>120</v>
      </c>
      <c r="V50" s="264">
        <v>2023</v>
      </c>
      <c r="W50" s="263">
        <v>135</v>
      </c>
      <c r="X50" s="263">
        <v>150</v>
      </c>
      <c r="Y50" s="263">
        <v>165</v>
      </c>
      <c r="Z50" s="263">
        <v>180</v>
      </c>
      <c r="AA50" s="263"/>
      <c r="AB50" s="263"/>
      <c r="AC50" s="263"/>
      <c r="AD50" s="263"/>
      <c r="AE50" s="263"/>
      <c r="AF50" s="263"/>
      <c r="AG50" s="263"/>
      <c r="AH50" s="263"/>
      <c r="AI50" s="263">
        <f t="shared" si="3"/>
        <v>630</v>
      </c>
      <c r="AJ50" s="265"/>
      <c r="AK50" s="265"/>
      <c r="AL50" s="265"/>
      <c r="AM50" s="265"/>
      <c r="AN50" s="265"/>
      <c r="AO50" s="265"/>
      <c r="AP50" s="265"/>
      <c r="AQ50" s="265"/>
      <c r="AR50" s="265"/>
      <c r="AS50" s="265"/>
      <c r="AT50" s="265"/>
      <c r="AU50" s="265"/>
      <c r="AV50" s="266" t="str">
        <f>IF(SUM(AJ50:AU50)=0,"",SUM(AJ50:AU50))</f>
        <v/>
      </c>
      <c r="AW50" s="267"/>
      <c r="AX50" s="268" t="s">
        <v>88</v>
      </c>
      <c r="AY50" s="267"/>
      <c r="AZ50" s="268"/>
      <c r="BA50" s="267"/>
      <c r="BB50" s="268"/>
      <c r="BC50" s="267"/>
      <c r="BD50" s="268"/>
      <c r="BE50" s="267"/>
      <c r="BF50" s="268"/>
      <c r="BG50" s="267"/>
      <c r="BH50" s="268"/>
      <c r="BI50" s="267"/>
      <c r="BJ50" s="268"/>
      <c r="BK50" s="267"/>
      <c r="BL50" s="268"/>
      <c r="BM50" s="267"/>
      <c r="BN50" s="268"/>
      <c r="BO50" s="267"/>
      <c r="BP50" s="268"/>
      <c r="BQ50" s="267"/>
      <c r="BR50" s="268"/>
      <c r="BS50" s="267"/>
      <c r="BT50" s="268"/>
      <c r="BU50" s="267"/>
      <c r="BV50" s="268"/>
      <c r="BW50" s="267"/>
      <c r="BX50" s="268"/>
      <c r="BY50" s="267"/>
      <c r="BZ50" s="268"/>
      <c r="CA50" s="267"/>
      <c r="CB50" s="268"/>
      <c r="CC50" s="267"/>
      <c r="CD50" s="268"/>
      <c r="CE50" s="267"/>
      <c r="CF50" s="268"/>
      <c r="CG50" s="267"/>
      <c r="CH50" s="268"/>
      <c r="CI50" s="267"/>
      <c r="CJ50" s="268"/>
      <c r="CK50" s="267"/>
      <c r="CL50" s="268"/>
      <c r="CM50" s="267"/>
      <c r="CN50" s="268"/>
      <c r="CO50" s="267"/>
      <c r="CP50" s="268"/>
      <c r="CQ50" s="267"/>
      <c r="CR50" s="268"/>
      <c r="CS50" s="266" t="str">
        <f t="shared" si="4"/>
        <v/>
      </c>
      <c r="CT50" s="269" t="s">
        <v>241</v>
      </c>
      <c r="CU50" s="270"/>
      <c r="CV50" s="270"/>
      <c r="CW50" s="271" t="str">
        <f>IF(CV50="","",IF(IF(OR(T50=Desplegables!$B$5,T50=Desplegables!$B$6,),(U50-CV50)/(U50-W50),CV50/W50)&lt;0,0%,IF(IF(OR(T50=Desplegables!$B$5,T50=Desplegables!$B$6,),(U50-CV50)/(U50-W50),CV50/W50)&gt;1,100%,IF(OR(T50=Desplegables!$B$5,T50=Desplegables!$B$6,),(U50-CV50)/(U50-W50),CV50/W50))))</f>
        <v/>
      </c>
      <c r="CX50" s="271" t="str">
        <f>IF(CV50="","",IF(IF(OR(T50=Desplegables!$B$5,T50=Desplegables!$B$6,),(U50-CV50)/(U50-AI50),CV50/AI50)&lt;0,0%,IF(IF(OR(T50=Desplegables!$B$5,T50=Desplegables!$B$6,),(U50-CV50)/(U50-AI50),CV50/AI50)&gt;1,100%,IF(OR(T50=Desplegables!$B$5,T50=Desplegables!$B$6,),(U50-CV50)/(U50-AI50),CV50/AI50))))</f>
        <v/>
      </c>
      <c r="CY50" s="272"/>
      <c r="CZ50" s="273"/>
      <c r="DA50" s="271" t="str">
        <f t="shared" si="9"/>
        <v/>
      </c>
      <c r="DB50" s="274" t="str">
        <f t="shared" si="10"/>
        <v/>
      </c>
      <c r="DC50" s="275" t="str">
        <f t="shared" si="5"/>
        <v/>
      </c>
      <c r="DD50" s="275" t="str">
        <f t="shared" si="6"/>
        <v/>
      </c>
      <c r="DE50" s="269" t="s">
        <v>241</v>
      </c>
      <c r="DF50" s="276"/>
      <c r="DG50" s="271" t="str">
        <f>IF(DF50="","",IF(IF(OR(T50=Desplegables!$B$5,T50=Desplegables!$B$6,),(U50-DF50)/(U50-W50),DF50/W50)&lt;0,0%,IF(IF(OR(T50=Desplegables!$B$5,T50=Desplegables!$B$6,),(U50-DF50)/(U50-W50),DF50/W50)&gt;1,100%,IF(OR(T50=Desplegables!$B$5,T50=Desplegables!$B$6,),(U50-DF50)/(U50-W50),DF50/W50))))</f>
        <v/>
      </c>
      <c r="DH50" s="271" t="str">
        <f>IF(DF50="","",IF(IF(OR(T50=Desplegables!$B$5,T50=Desplegables!$B$6,),(U50-DF50)/(U50-AI50),DF50/AI50)&lt;0,0%,IF(IF(OR(T50=Desplegables!$B$5,T50=Desplegables!$B$6,),(U50-DF50)/(U50-AI50),DF50/AI50)&gt;1,100%,IF(OR(T50=Desplegables!$B$5,T50=Desplegables!$B$6,),(U50-DF50)/(U50-AI50),DF50/AI50))))</f>
        <v/>
      </c>
      <c r="DI50" s="277"/>
      <c r="DJ50" s="271" t="str">
        <f t="shared" si="18"/>
        <v/>
      </c>
      <c r="DK50" s="278" t="str">
        <f t="shared" si="19"/>
        <v/>
      </c>
      <c r="DL50" s="279" t="str">
        <f t="shared" si="20"/>
        <v/>
      </c>
      <c r="DM50" s="280" t="str">
        <f t="shared" si="21"/>
        <v/>
      </c>
      <c r="DN50" s="281"/>
    </row>
    <row r="51" spans="2:118" s="249" customFormat="1" ht="76.5">
      <c r="B51" s="250" t="s">
        <v>879</v>
      </c>
      <c r="C51" s="251">
        <f>SUMIF(B$38:B$68,B38,I$38:I$68)</f>
        <v>0.12903225806451613</v>
      </c>
      <c r="D51" s="252" t="s">
        <v>542</v>
      </c>
      <c r="E51" s="251">
        <f>SUMIF(D$38:D$68,D38,I$38:I$68)</f>
        <v>0.12903225806451613</v>
      </c>
      <c r="F51" s="252" t="s">
        <v>587</v>
      </c>
      <c r="G51" s="251">
        <f t="shared" si="16"/>
        <v>3.2258064516129031E-2</v>
      </c>
      <c r="H51" s="253" t="s">
        <v>588</v>
      </c>
      <c r="I51" s="254">
        <f t="shared" si="15"/>
        <v>3.2258064516129031E-2</v>
      </c>
      <c r="J51" s="255" t="s">
        <v>189</v>
      </c>
      <c r="K51" s="256" t="s">
        <v>589</v>
      </c>
      <c r="L51" s="256" t="s">
        <v>590</v>
      </c>
      <c r="M51" s="256" t="s">
        <v>369</v>
      </c>
      <c r="N51" s="257" t="s">
        <v>371</v>
      </c>
      <c r="O51" s="258">
        <v>45292</v>
      </c>
      <c r="P51" s="259">
        <v>45657</v>
      </c>
      <c r="Q51" s="258" t="s">
        <v>7</v>
      </c>
      <c r="R51" s="260" t="s">
        <v>586</v>
      </c>
      <c r="S51" s="261" t="s">
        <v>546</v>
      </c>
      <c r="T51" s="262" t="s">
        <v>63</v>
      </c>
      <c r="U51" s="263">
        <v>120</v>
      </c>
      <c r="V51" s="264">
        <v>2023</v>
      </c>
      <c r="W51" s="263">
        <v>135</v>
      </c>
      <c r="X51" s="263">
        <v>150</v>
      </c>
      <c r="Y51" s="263">
        <v>165</v>
      </c>
      <c r="Z51" s="263">
        <v>180</v>
      </c>
      <c r="AA51" s="263"/>
      <c r="AB51" s="263"/>
      <c r="AC51" s="263"/>
      <c r="AD51" s="263"/>
      <c r="AE51" s="263"/>
      <c r="AF51" s="263"/>
      <c r="AG51" s="263"/>
      <c r="AH51" s="263"/>
      <c r="AI51" s="263">
        <f t="shared" si="3"/>
        <v>630</v>
      </c>
      <c r="AJ51" s="265"/>
      <c r="AK51" s="265"/>
      <c r="AL51" s="265"/>
      <c r="AM51" s="265"/>
      <c r="AN51" s="265"/>
      <c r="AO51" s="265"/>
      <c r="AP51" s="265"/>
      <c r="AQ51" s="265"/>
      <c r="AR51" s="265"/>
      <c r="AS51" s="265"/>
      <c r="AT51" s="265"/>
      <c r="AU51" s="265"/>
      <c r="AV51" s="266" t="str">
        <f t="shared" si="17"/>
        <v/>
      </c>
      <c r="AW51" s="267"/>
      <c r="AX51" s="268" t="s">
        <v>88</v>
      </c>
      <c r="AY51" s="267"/>
      <c r="AZ51" s="268"/>
      <c r="BA51" s="267"/>
      <c r="BB51" s="268"/>
      <c r="BC51" s="267"/>
      <c r="BD51" s="268"/>
      <c r="BE51" s="267"/>
      <c r="BF51" s="268"/>
      <c r="BG51" s="267"/>
      <c r="BH51" s="268"/>
      <c r="BI51" s="267"/>
      <c r="BJ51" s="268"/>
      <c r="BK51" s="267"/>
      <c r="BL51" s="268"/>
      <c r="BM51" s="267"/>
      <c r="BN51" s="268"/>
      <c r="BO51" s="267"/>
      <c r="BP51" s="268"/>
      <c r="BQ51" s="267"/>
      <c r="BR51" s="268"/>
      <c r="BS51" s="267"/>
      <c r="BT51" s="268"/>
      <c r="BU51" s="267"/>
      <c r="BV51" s="268"/>
      <c r="BW51" s="267"/>
      <c r="BX51" s="268"/>
      <c r="BY51" s="267"/>
      <c r="BZ51" s="268"/>
      <c r="CA51" s="267"/>
      <c r="CB51" s="268"/>
      <c r="CC51" s="267"/>
      <c r="CD51" s="268"/>
      <c r="CE51" s="267"/>
      <c r="CF51" s="268"/>
      <c r="CG51" s="267"/>
      <c r="CH51" s="268"/>
      <c r="CI51" s="267"/>
      <c r="CJ51" s="268"/>
      <c r="CK51" s="267"/>
      <c r="CL51" s="268"/>
      <c r="CM51" s="267"/>
      <c r="CN51" s="268"/>
      <c r="CO51" s="267"/>
      <c r="CP51" s="268"/>
      <c r="CQ51" s="267"/>
      <c r="CR51" s="268"/>
      <c r="CS51" s="266" t="str">
        <f t="shared" si="4"/>
        <v/>
      </c>
      <c r="CT51" s="269" t="s">
        <v>242</v>
      </c>
      <c r="CU51" s="270"/>
      <c r="CV51" s="270"/>
      <c r="CW51" s="271" t="str">
        <f>IF(CV51="","",IF(IF(OR(T51=Desplegables!$B$5,T51=Desplegables!$B$6,),(U51-CV51)/(U51-W51),CV51/W51)&lt;0,0%,IF(IF(OR(T51=Desplegables!$B$5,T51=Desplegables!$B$6,),(U51-CV51)/(U51-W51),CV51/W51)&gt;1,100%,IF(OR(T51=Desplegables!$B$5,T51=Desplegables!$B$6,),(U51-CV51)/(U51-W51),CV51/W51))))</f>
        <v/>
      </c>
      <c r="CX51" s="271" t="str">
        <f>IF(CV51="","",IF(IF(OR(T51=Desplegables!$B$5,T51=Desplegables!$B$6,),(U51-CV51)/(U51-AI51),CV51/AI51)&lt;0,0%,IF(IF(OR(T51=Desplegables!$B$5,T51=Desplegables!$B$6,),(U51-CV51)/(U51-AI51),CV51/AI51)&gt;1,100%,IF(OR(T51=Desplegables!$B$5,T51=Desplegables!$B$6,),(U51-CV51)/(U51-AI51),CV51/AI51))))</f>
        <v/>
      </c>
      <c r="CY51" s="272"/>
      <c r="CZ51" s="273"/>
      <c r="DA51" s="271" t="str">
        <f t="shared" si="9"/>
        <v/>
      </c>
      <c r="DB51" s="274" t="str">
        <f t="shared" si="10"/>
        <v/>
      </c>
      <c r="DC51" s="275" t="str">
        <f t="shared" si="5"/>
        <v/>
      </c>
      <c r="DD51" s="275" t="str">
        <f t="shared" si="6"/>
        <v/>
      </c>
      <c r="DE51" s="269" t="s">
        <v>242</v>
      </c>
      <c r="DF51" s="276"/>
      <c r="DG51" s="271" t="str">
        <f>IF(DF51="","",IF(IF(OR(T51=Desplegables!$B$5,T51=Desplegables!$B$6,),(U51-DF51)/(U51-W51),DF51/W51)&lt;0,0%,IF(IF(OR(T51=Desplegables!$B$5,T51=Desplegables!$B$6,),(U51-DF51)/(U51-W51),DF51/W51)&gt;1,100%,IF(OR(T51=Desplegables!$B$5,T51=Desplegables!$B$6,),(U51-DF51)/(U51-W51),DF51/W51))))</f>
        <v/>
      </c>
      <c r="DH51" s="271" t="str">
        <f>IF(DF51="","",IF(IF(OR(T51=Desplegables!$B$5,T51=Desplegables!$B$6,),(U51-DF51)/(U51-AI51),DF51/AI51)&lt;0,0%,IF(IF(OR(T51=Desplegables!$B$5,T51=Desplegables!$B$6,),(U51-DF51)/(U51-AI51),DF51/AI51)&gt;1,100%,IF(OR(T51=Desplegables!$B$5,T51=Desplegables!$B$6,),(U51-DF51)/(U51-AI51),DF51/AI51))))</f>
        <v/>
      </c>
      <c r="DI51" s="277"/>
      <c r="DJ51" s="271" t="str">
        <f t="shared" si="18"/>
        <v/>
      </c>
      <c r="DK51" s="278" t="str">
        <f t="shared" si="19"/>
        <v/>
      </c>
      <c r="DL51" s="279" t="str">
        <f t="shared" si="20"/>
        <v/>
      </c>
      <c r="DM51" s="280" t="str">
        <f t="shared" si="21"/>
        <v/>
      </c>
      <c r="DN51" s="281"/>
    </row>
    <row r="52" spans="2:118" s="249" customFormat="1" ht="76.5">
      <c r="B52" s="250" t="s">
        <v>879</v>
      </c>
      <c r="C52" s="251">
        <f>SUMIF(B$38:B$68,B38,I$38:I$68)</f>
        <v>0.12903225806451613</v>
      </c>
      <c r="D52" s="252" t="s">
        <v>542</v>
      </c>
      <c r="E52" s="251">
        <f>SUMIF(D$38:D$68,D38,I$38:I$68)</f>
        <v>0.12903225806451613</v>
      </c>
      <c r="F52" s="252" t="s">
        <v>592</v>
      </c>
      <c r="G52" s="251">
        <f t="shared" si="16"/>
        <v>3.2258064516129031E-2</v>
      </c>
      <c r="H52" s="253" t="s">
        <v>593</v>
      </c>
      <c r="I52" s="254">
        <f t="shared" si="15"/>
        <v>3.2258064516129031E-2</v>
      </c>
      <c r="J52" s="255" t="s">
        <v>189</v>
      </c>
      <c r="K52" s="256" t="s">
        <v>591</v>
      </c>
      <c r="L52" s="256" t="s">
        <v>591</v>
      </c>
      <c r="M52" s="256" t="s">
        <v>368</v>
      </c>
      <c r="N52" s="257" t="s">
        <v>370</v>
      </c>
      <c r="O52" s="258">
        <v>45292</v>
      </c>
      <c r="P52" s="259">
        <v>45657</v>
      </c>
      <c r="Q52" s="258" t="s">
        <v>7</v>
      </c>
      <c r="R52" s="260" t="s">
        <v>586</v>
      </c>
      <c r="S52" s="261" t="s">
        <v>546</v>
      </c>
      <c r="T52" s="262" t="s">
        <v>63</v>
      </c>
      <c r="U52" s="263">
        <v>120</v>
      </c>
      <c r="V52" s="264">
        <v>2023</v>
      </c>
      <c r="W52" s="263">
        <v>135</v>
      </c>
      <c r="X52" s="263">
        <v>150</v>
      </c>
      <c r="Y52" s="263">
        <v>165</v>
      </c>
      <c r="Z52" s="263">
        <v>180</v>
      </c>
      <c r="AA52" s="263"/>
      <c r="AB52" s="263"/>
      <c r="AC52" s="263"/>
      <c r="AD52" s="263"/>
      <c r="AE52" s="263"/>
      <c r="AF52" s="263"/>
      <c r="AG52" s="263"/>
      <c r="AH52" s="263"/>
      <c r="AI52" s="263">
        <f t="shared" si="3"/>
        <v>630</v>
      </c>
      <c r="AJ52" s="265"/>
      <c r="AK52" s="265"/>
      <c r="AL52" s="265"/>
      <c r="AM52" s="265"/>
      <c r="AN52" s="265"/>
      <c r="AO52" s="265"/>
      <c r="AP52" s="265"/>
      <c r="AQ52" s="265"/>
      <c r="AR52" s="265"/>
      <c r="AS52" s="265"/>
      <c r="AT52" s="265"/>
      <c r="AU52" s="265"/>
      <c r="AV52" s="266" t="str">
        <f t="shared" si="17"/>
        <v/>
      </c>
      <c r="AW52" s="267"/>
      <c r="AX52" s="268" t="s">
        <v>88</v>
      </c>
      <c r="AY52" s="267"/>
      <c r="AZ52" s="268"/>
      <c r="BA52" s="267"/>
      <c r="BB52" s="268"/>
      <c r="BC52" s="267"/>
      <c r="BD52" s="268"/>
      <c r="BE52" s="267"/>
      <c r="BF52" s="268"/>
      <c r="BG52" s="267"/>
      <c r="BH52" s="268"/>
      <c r="BI52" s="267"/>
      <c r="BJ52" s="268"/>
      <c r="BK52" s="267"/>
      <c r="BL52" s="268"/>
      <c r="BM52" s="267"/>
      <c r="BN52" s="268"/>
      <c r="BO52" s="267"/>
      <c r="BP52" s="268"/>
      <c r="BQ52" s="267"/>
      <c r="BR52" s="268"/>
      <c r="BS52" s="267"/>
      <c r="BT52" s="268"/>
      <c r="BU52" s="267"/>
      <c r="BV52" s="268"/>
      <c r="BW52" s="267"/>
      <c r="BX52" s="268"/>
      <c r="BY52" s="267"/>
      <c r="BZ52" s="268"/>
      <c r="CA52" s="267"/>
      <c r="CB52" s="268"/>
      <c r="CC52" s="267"/>
      <c r="CD52" s="268"/>
      <c r="CE52" s="267"/>
      <c r="CF52" s="268"/>
      <c r="CG52" s="267"/>
      <c r="CH52" s="268"/>
      <c r="CI52" s="267"/>
      <c r="CJ52" s="268"/>
      <c r="CK52" s="267"/>
      <c r="CL52" s="268"/>
      <c r="CM52" s="267"/>
      <c r="CN52" s="268"/>
      <c r="CO52" s="267"/>
      <c r="CP52" s="268"/>
      <c r="CQ52" s="267"/>
      <c r="CR52" s="268"/>
      <c r="CS52" s="266" t="str">
        <f t="shared" si="4"/>
        <v/>
      </c>
      <c r="CT52" s="269" t="s">
        <v>243</v>
      </c>
      <c r="CU52" s="270"/>
      <c r="CV52" s="270"/>
      <c r="CW52" s="271" t="str">
        <f>IF(CV52="","",IF(IF(OR(T52=Desplegables!$B$5,T52=Desplegables!$B$6,),(U52-CV52)/(U52-W52),CV52/W52)&lt;0,0%,IF(IF(OR(T52=Desplegables!$B$5,T52=Desplegables!$B$6,),(U52-CV52)/(U52-W52),CV52/W52)&gt;1,100%,IF(OR(T52=Desplegables!$B$5,T52=Desplegables!$B$6,),(U52-CV52)/(U52-W52),CV52/W52))))</f>
        <v/>
      </c>
      <c r="CX52" s="271" t="str">
        <f>IF(CV52="","",IF(IF(OR(T52=Desplegables!$B$5,T52=Desplegables!$B$6,),(U52-CV52)/(U52-AI52),CV52/AI52)&lt;0,0%,IF(IF(OR(T52=Desplegables!$B$5,T52=Desplegables!$B$6,),(U52-CV52)/(U52-AI52),CV52/AI52)&gt;1,100%,IF(OR(T52=Desplegables!$B$5,T52=Desplegables!$B$6,),(U52-CV52)/(U52-AI52),CV52/AI52))))</f>
        <v/>
      </c>
      <c r="CY52" s="272"/>
      <c r="CZ52" s="273"/>
      <c r="DA52" s="271" t="str">
        <f t="shared" si="9"/>
        <v/>
      </c>
      <c r="DB52" s="274" t="str">
        <f t="shared" si="10"/>
        <v/>
      </c>
      <c r="DC52" s="275" t="str">
        <f t="shared" si="5"/>
        <v/>
      </c>
      <c r="DD52" s="275" t="str">
        <f t="shared" si="6"/>
        <v/>
      </c>
      <c r="DE52" s="269" t="s">
        <v>243</v>
      </c>
      <c r="DF52" s="276"/>
      <c r="DG52" s="271" t="str">
        <f>IF(DF52="","",IF(IF(OR(T52=Desplegables!$B$5,T52=Desplegables!$B$6,),(U52-DF52)/(U52-W52),DF52/W52)&lt;0,0%,IF(IF(OR(T52=Desplegables!$B$5,T52=Desplegables!$B$6,),(U52-DF52)/(U52-W52),DF52/W52)&gt;1,100%,IF(OR(T52=Desplegables!$B$5,T52=Desplegables!$B$6,),(U52-DF52)/(U52-W52),DF52/W52))))</f>
        <v/>
      </c>
      <c r="DH52" s="271" t="str">
        <f>IF(DF52="","",IF(IF(OR(T52=Desplegables!$B$5,T52=Desplegables!$B$6,),(U52-DF52)/(U52-AI52),DF52/AI52)&lt;0,0%,IF(IF(OR(T52=Desplegables!$B$5,T52=Desplegables!$B$6,),(U52-DF52)/(U52-AI52),DF52/AI52)&gt;1,100%,IF(OR(T52=Desplegables!$B$5,T52=Desplegables!$B$6,),(U52-DF52)/(U52-AI52),DF52/AI52))))</f>
        <v/>
      </c>
      <c r="DI52" s="277"/>
      <c r="DJ52" s="271" t="str">
        <f t="shared" si="18"/>
        <v/>
      </c>
      <c r="DK52" s="278" t="str">
        <f t="shared" si="19"/>
        <v/>
      </c>
      <c r="DL52" s="279" t="str">
        <f t="shared" si="20"/>
        <v/>
      </c>
      <c r="DM52" s="280" t="str">
        <f t="shared" si="21"/>
        <v/>
      </c>
      <c r="DN52" s="281"/>
    </row>
    <row r="53" spans="2:118" s="249" customFormat="1" ht="89.25">
      <c r="B53" s="250" t="s">
        <v>880</v>
      </c>
      <c r="C53" s="251">
        <f>SUMIF(B$38:B$68,B38,I$38:I$68)</f>
        <v>0.12903225806451613</v>
      </c>
      <c r="D53" s="252" t="s">
        <v>542</v>
      </c>
      <c r="E53" s="251">
        <f>SUMIF(D$38:D$68,D38,I$38:I$68)</f>
        <v>0.12903225806451613</v>
      </c>
      <c r="F53" s="252" t="s">
        <v>594</v>
      </c>
      <c r="G53" s="251">
        <f t="shared" si="16"/>
        <v>3.2258064516129031E-2</v>
      </c>
      <c r="H53" s="253" t="s">
        <v>595</v>
      </c>
      <c r="I53" s="254">
        <f t="shared" si="15"/>
        <v>3.2258064516129031E-2</v>
      </c>
      <c r="J53" s="255" t="s">
        <v>189</v>
      </c>
      <c r="K53" s="256" t="s">
        <v>596</v>
      </c>
      <c r="L53" s="256" t="s">
        <v>596</v>
      </c>
      <c r="M53" s="256" t="s">
        <v>341</v>
      </c>
      <c r="N53" s="257" t="s">
        <v>346</v>
      </c>
      <c r="O53" s="258">
        <v>45292</v>
      </c>
      <c r="P53" s="259">
        <v>45657</v>
      </c>
      <c r="Q53" s="258" t="s">
        <v>7</v>
      </c>
      <c r="R53" s="260" t="s">
        <v>597</v>
      </c>
      <c r="S53" s="261" t="s">
        <v>598</v>
      </c>
      <c r="T53" s="262" t="s">
        <v>63</v>
      </c>
      <c r="U53" s="263">
        <v>120</v>
      </c>
      <c r="V53" s="264">
        <v>2023</v>
      </c>
      <c r="W53" s="263">
        <v>135</v>
      </c>
      <c r="X53" s="263">
        <v>150</v>
      </c>
      <c r="Y53" s="263">
        <v>165</v>
      </c>
      <c r="Z53" s="263">
        <v>180</v>
      </c>
      <c r="AA53" s="263"/>
      <c r="AB53" s="263"/>
      <c r="AC53" s="263"/>
      <c r="AD53" s="263"/>
      <c r="AE53" s="263"/>
      <c r="AF53" s="263"/>
      <c r="AG53" s="263"/>
      <c r="AH53" s="263"/>
      <c r="AI53" s="263">
        <f t="shared" si="3"/>
        <v>630</v>
      </c>
      <c r="AJ53" s="265"/>
      <c r="AK53" s="265"/>
      <c r="AL53" s="265"/>
      <c r="AM53" s="265"/>
      <c r="AN53" s="265"/>
      <c r="AO53" s="265"/>
      <c r="AP53" s="265"/>
      <c r="AQ53" s="265"/>
      <c r="AR53" s="265"/>
      <c r="AS53" s="265"/>
      <c r="AT53" s="265"/>
      <c r="AU53" s="265"/>
      <c r="AV53" s="266" t="str">
        <f t="shared" si="17"/>
        <v/>
      </c>
      <c r="AW53" s="267">
        <v>48476000</v>
      </c>
      <c r="AX53" s="268" t="s">
        <v>88</v>
      </c>
      <c r="AY53" s="267"/>
      <c r="AZ53" s="268"/>
      <c r="BA53" s="267"/>
      <c r="BB53" s="268"/>
      <c r="BC53" s="267"/>
      <c r="BD53" s="268"/>
      <c r="BE53" s="267"/>
      <c r="BF53" s="268"/>
      <c r="BG53" s="267"/>
      <c r="BH53" s="268"/>
      <c r="BI53" s="267"/>
      <c r="BJ53" s="268"/>
      <c r="BK53" s="267"/>
      <c r="BL53" s="268"/>
      <c r="BM53" s="267"/>
      <c r="BN53" s="268"/>
      <c r="BO53" s="267"/>
      <c r="BP53" s="268"/>
      <c r="BQ53" s="267"/>
      <c r="BR53" s="268"/>
      <c r="BS53" s="267"/>
      <c r="BT53" s="268"/>
      <c r="BU53" s="267"/>
      <c r="BV53" s="268"/>
      <c r="BW53" s="267"/>
      <c r="BX53" s="268"/>
      <c r="BY53" s="267"/>
      <c r="BZ53" s="268"/>
      <c r="CA53" s="267"/>
      <c r="CB53" s="268"/>
      <c r="CC53" s="267"/>
      <c r="CD53" s="268"/>
      <c r="CE53" s="267"/>
      <c r="CF53" s="268"/>
      <c r="CG53" s="267"/>
      <c r="CH53" s="268"/>
      <c r="CI53" s="267"/>
      <c r="CJ53" s="268"/>
      <c r="CK53" s="267"/>
      <c r="CL53" s="268"/>
      <c r="CM53" s="267"/>
      <c r="CN53" s="268"/>
      <c r="CO53" s="267"/>
      <c r="CP53" s="268"/>
      <c r="CQ53" s="267"/>
      <c r="CR53" s="268"/>
      <c r="CS53" s="266">
        <f t="shared" si="4"/>
        <v>48476000</v>
      </c>
      <c r="CT53" s="269" t="s">
        <v>244</v>
      </c>
      <c r="CU53" s="270"/>
      <c r="CV53" s="270"/>
      <c r="CW53" s="271" t="str">
        <f>IF(CV53="","",IF(IF(OR(T53=Desplegables!$B$5,T53=Desplegables!$B$6,),(U53-CV53)/(U53-W53),CV53/W53)&lt;0,0%,IF(IF(OR(T53=Desplegables!$B$5,T53=Desplegables!$B$6,),(U53-CV53)/(U53-W53),CV53/W53)&gt;1,100%,IF(OR(T53=Desplegables!$B$5,T53=Desplegables!$B$6,),(U53-CV53)/(U53-W53),CV53/W53))))</f>
        <v/>
      </c>
      <c r="CX53" s="271" t="str">
        <f>IF(CV53="","",IF(IF(OR(T53=Desplegables!$B$5,T53=Desplegables!$B$6,),(U53-CV53)/(U53-AI53),CV53/AI53)&lt;0,0%,IF(IF(OR(T53=Desplegables!$B$5,T53=Desplegables!$B$6,),(U53-CV53)/(U53-AI53),CV53/AI53)&gt;1,100%,IF(OR(T53=Desplegables!$B$5,T53=Desplegables!$B$6,),(U53-CV53)/(U53-AI53),CV53/AI53))))</f>
        <v/>
      </c>
      <c r="CY53" s="272"/>
      <c r="CZ53" s="273">
        <v>48476000</v>
      </c>
      <c r="DA53" s="271">
        <f t="shared" si="9"/>
        <v>1</v>
      </c>
      <c r="DB53" s="274" t="str">
        <f t="shared" si="10"/>
        <v/>
      </c>
      <c r="DC53" s="275" t="str">
        <f t="shared" si="5"/>
        <v/>
      </c>
      <c r="DD53" s="275" t="str">
        <f t="shared" si="6"/>
        <v/>
      </c>
      <c r="DE53" s="269" t="s">
        <v>244</v>
      </c>
      <c r="DF53" s="276"/>
      <c r="DG53" s="271" t="str">
        <f>IF(DF53="","",IF(IF(OR(T53=Desplegables!$B$5,T53=Desplegables!$B$6,),(U53-DF53)/(U53-W53),DF53/W53)&lt;0,0%,IF(IF(OR(T53=Desplegables!$B$5,T53=Desplegables!$B$6,),(U53-DF53)/(U53-W53),DF53/W53)&gt;1,100%,IF(OR(T53=Desplegables!$B$5,T53=Desplegables!$B$6,),(U53-DF53)/(U53-W53),DF53/W53))))</f>
        <v/>
      </c>
      <c r="DH53" s="271" t="str">
        <f>IF(DF53="","",IF(IF(OR(T53=Desplegables!$B$5,T53=Desplegables!$B$6,),(U53-DF53)/(U53-AI53),DF53/AI53)&lt;0,0%,IF(IF(OR(T53=Desplegables!$B$5,T53=Desplegables!$B$6,),(U53-DF53)/(U53-AI53),DF53/AI53)&gt;1,100%,IF(OR(T53=Desplegables!$B$5,T53=Desplegables!$B$6,),(U53-DF53)/(U53-AI53),DF53/AI53))))</f>
        <v/>
      </c>
      <c r="DI53" s="277"/>
      <c r="DJ53" s="271" t="str">
        <f t="shared" si="18"/>
        <v/>
      </c>
      <c r="DK53" s="278" t="str">
        <f t="shared" si="19"/>
        <v/>
      </c>
      <c r="DL53" s="279" t="str">
        <f t="shared" si="20"/>
        <v/>
      </c>
      <c r="DM53" s="280" t="str">
        <f t="shared" si="21"/>
        <v/>
      </c>
      <c r="DN53" s="281"/>
    </row>
    <row r="54" spans="2:118" s="249" customFormat="1" ht="38.25">
      <c r="B54" s="250" t="s">
        <v>880</v>
      </c>
      <c r="C54" s="251">
        <f>SUMIF(B$38:B$68,B38,I$38:I$68)</f>
        <v>0.12903225806451613</v>
      </c>
      <c r="D54" s="252" t="s">
        <v>542</v>
      </c>
      <c r="E54" s="251">
        <f t="shared" ref="E54:E68" si="22">SUMIF(D$38:D$68,D54,I$38:I$68)</f>
        <v>0.51612903225806428</v>
      </c>
      <c r="F54" s="252" t="s">
        <v>600</v>
      </c>
      <c r="G54" s="251">
        <f t="shared" si="16"/>
        <v>3.2258064516129031E-2</v>
      </c>
      <c r="H54" s="253" t="s">
        <v>601</v>
      </c>
      <c r="I54" s="254">
        <f t="shared" si="15"/>
        <v>3.2258064516129031E-2</v>
      </c>
      <c r="J54" s="255" t="s">
        <v>213</v>
      </c>
      <c r="K54" s="256" t="s">
        <v>599</v>
      </c>
      <c r="L54" s="256" t="s">
        <v>599</v>
      </c>
      <c r="M54" s="256" t="s">
        <v>341</v>
      </c>
      <c r="N54" s="257" t="s">
        <v>346</v>
      </c>
      <c r="O54" s="258">
        <v>45292</v>
      </c>
      <c r="P54" s="259">
        <v>45657</v>
      </c>
      <c r="Q54" s="258" t="s">
        <v>7</v>
      </c>
      <c r="R54" s="260" t="s">
        <v>597</v>
      </c>
      <c r="S54" s="261" t="s">
        <v>598</v>
      </c>
      <c r="T54" s="262" t="s">
        <v>63</v>
      </c>
      <c r="U54" s="263">
        <v>120</v>
      </c>
      <c r="V54" s="264">
        <v>2023</v>
      </c>
      <c r="W54" s="263">
        <v>135</v>
      </c>
      <c r="X54" s="263">
        <v>150</v>
      </c>
      <c r="Y54" s="263">
        <v>165</v>
      </c>
      <c r="Z54" s="263">
        <v>180</v>
      </c>
      <c r="AA54" s="263"/>
      <c r="AB54" s="263"/>
      <c r="AC54" s="263"/>
      <c r="AD54" s="263"/>
      <c r="AE54" s="263"/>
      <c r="AF54" s="263"/>
      <c r="AG54" s="263"/>
      <c r="AH54" s="263"/>
      <c r="AI54" s="263">
        <f t="shared" si="3"/>
        <v>630</v>
      </c>
      <c r="AJ54" s="265"/>
      <c r="AK54" s="265"/>
      <c r="AL54" s="265"/>
      <c r="AM54" s="265"/>
      <c r="AN54" s="265"/>
      <c r="AO54" s="265"/>
      <c r="AP54" s="265"/>
      <c r="AQ54" s="265"/>
      <c r="AR54" s="265"/>
      <c r="AS54" s="265"/>
      <c r="AT54" s="265"/>
      <c r="AU54" s="265"/>
      <c r="AV54" s="266" t="str">
        <f t="shared" si="17"/>
        <v/>
      </c>
      <c r="AW54" s="267"/>
      <c r="AX54" s="268" t="s">
        <v>88</v>
      </c>
      <c r="AY54" s="267"/>
      <c r="AZ54" s="268"/>
      <c r="BA54" s="267"/>
      <c r="BB54" s="268"/>
      <c r="BC54" s="267"/>
      <c r="BD54" s="268"/>
      <c r="BE54" s="267"/>
      <c r="BF54" s="268"/>
      <c r="BG54" s="267"/>
      <c r="BH54" s="268"/>
      <c r="BI54" s="267"/>
      <c r="BJ54" s="268"/>
      <c r="BK54" s="267"/>
      <c r="BL54" s="268"/>
      <c r="BM54" s="267"/>
      <c r="BN54" s="268"/>
      <c r="BO54" s="267"/>
      <c r="BP54" s="268"/>
      <c r="BQ54" s="267"/>
      <c r="BR54" s="268"/>
      <c r="BS54" s="267"/>
      <c r="BT54" s="268"/>
      <c r="BU54" s="267"/>
      <c r="BV54" s="268"/>
      <c r="BW54" s="267"/>
      <c r="BX54" s="268"/>
      <c r="BY54" s="267"/>
      <c r="BZ54" s="268"/>
      <c r="CA54" s="267"/>
      <c r="CB54" s="268"/>
      <c r="CC54" s="267"/>
      <c r="CD54" s="268"/>
      <c r="CE54" s="267"/>
      <c r="CF54" s="268"/>
      <c r="CG54" s="267"/>
      <c r="CH54" s="268"/>
      <c r="CI54" s="267"/>
      <c r="CJ54" s="268"/>
      <c r="CK54" s="267"/>
      <c r="CL54" s="268"/>
      <c r="CM54" s="267"/>
      <c r="CN54" s="268"/>
      <c r="CO54" s="267"/>
      <c r="CP54" s="268"/>
      <c r="CQ54" s="267"/>
      <c r="CR54" s="268"/>
      <c r="CS54" s="266" t="str">
        <f t="shared" si="4"/>
        <v/>
      </c>
      <c r="CT54" s="269" t="s">
        <v>245</v>
      </c>
      <c r="CU54" s="270"/>
      <c r="CV54" s="270"/>
      <c r="CW54" s="271" t="str">
        <f>IF(CV54="","",IF(IF(OR(T54=Desplegables!$B$5,T54=Desplegables!$B$6,),(U54-CV54)/(U54-W54),CV54/W54)&lt;0,0%,IF(IF(OR(T54=Desplegables!$B$5,T54=Desplegables!$B$6,),(U54-CV54)/(U54-W54),CV54/W54)&gt;1,100%,IF(OR(T54=Desplegables!$B$5,T54=Desplegables!$B$6,),(U54-CV54)/(U54-W54),CV54/W54))))</f>
        <v/>
      </c>
      <c r="CX54" s="271" t="str">
        <f>IF(CV54="","",IF(IF(OR(T54=Desplegables!$B$5,T54=Desplegables!$B$6,),(U54-CV54)/(U54-AI54),CV54/AI54)&lt;0,0%,IF(IF(OR(T54=Desplegables!$B$5,T54=Desplegables!$B$6,),(U54-CV54)/(U54-AI54),CV54/AI54)&gt;1,100%,IF(OR(T54=Desplegables!$B$5,T54=Desplegables!$B$6,),(U54-CV54)/(U54-AI54),CV54/AI54))))</f>
        <v/>
      </c>
      <c r="CY54" s="272"/>
      <c r="CZ54" s="273"/>
      <c r="DA54" s="271" t="str">
        <f t="shared" si="9"/>
        <v/>
      </c>
      <c r="DB54" s="274" t="str">
        <f t="shared" si="10"/>
        <v/>
      </c>
      <c r="DC54" s="275" t="str">
        <f t="shared" si="5"/>
        <v/>
      </c>
      <c r="DD54" s="275" t="str">
        <f t="shared" si="6"/>
        <v/>
      </c>
      <c r="DE54" s="269" t="s">
        <v>245</v>
      </c>
      <c r="DF54" s="276"/>
      <c r="DG54" s="271" t="str">
        <f>IF(DF54="","",IF(IF(OR(T54=Desplegables!$B$5,T54=Desplegables!$B$6,),(U54-DF54)/(U54-W54),DF54/W54)&lt;0,0%,IF(IF(OR(T54=Desplegables!$B$5,T54=Desplegables!$B$6,),(U54-DF54)/(U54-W54),DF54/W54)&gt;1,100%,IF(OR(T54=Desplegables!$B$5,T54=Desplegables!$B$6,),(U54-DF54)/(U54-W54),DF54/W54))))</f>
        <v/>
      </c>
      <c r="DH54" s="271" t="str">
        <f>IF(DF54="","",IF(IF(OR(T54=Desplegables!$B$5,T54=Desplegables!$B$6,),(U54-DF54)/(U54-AI54),DF54/AI54)&lt;0,0%,IF(IF(OR(T54=Desplegables!$B$5,T54=Desplegables!$B$6,),(U54-DF54)/(U54-AI54),DF54/AI54)&gt;1,100%,IF(OR(T54=Desplegables!$B$5,T54=Desplegables!$B$6,),(U54-DF54)/(U54-AI54),DF54/AI54))))</f>
        <v/>
      </c>
      <c r="DI54" s="277"/>
      <c r="DJ54" s="271" t="str">
        <f t="shared" si="18"/>
        <v/>
      </c>
      <c r="DK54" s="278" t="str">
        <f t="shared" si="19"/>
        <v/>
      </c>
      <c r="DL54" s="279" t="str">
        <f t="shared" si="20"/>
        <v/>
      </c>
      <c r="DM54" s="280" t="str">
        <f t="shared" si="21"/>
        <v/>
      </c>
      <c r="DN54" s="281"/>
    </row>
    <row r="55" spans="2:118" s="249" customFormat="1" ht="51">
      <c r="B55" s="250" t="s">
        <v>880</v>
      </c>
      <c r="C55" s="251">
        <f>SUMIF(B$38:B$68,B38,I$38:I$68)</f>
        <v>0.12903225806451613</v>
      </c>
      <c r="D55" s="252" t="s">
        <v>542</v>
      </c>
      <c r="E55" s="251">
        <f t="shared" si="22"/>
        <v>0.51612903225806428</v>
      </c>
      <c r="F55" s="252" t="s">
        <v>602</v>
      </c>
      <c r="G55" s="251">
        <f t="shared" si="16"/>
        <v>3.2258064516129031E-2</v>
      </c>
      <c r="H55" s="253" t="s">
        <v>603</v>
      </c>
      <c r="I55" s="254">
        <f t="shared" si="15"/>
        <v>3.2258064516129031E-2</v>
      </c>
      <c r="J55" s="255" t="s">
        <v>189</v>
      </c>
      <c r="K55" s="256" t="s">
        <v>596</v>
      </c>
      <c r="L55" s="256" t="s">
        <v>596</v>
      </c>
      <c r="M55" s="256" t="s">
        <v>341</v>
      </c>
      <c r="N55" s="257" t="s">
        <v>346</v>
      </c>
      <c r="O55" s="258">
        <v>45292</v>
      </c>
      <c r="P55" s="259">
        <v>45657</v>
      </c>
      <c r="Q55" s="258" t="s">
        <v>7</v>
      </c>
      <c r="R55" s="260" t="s">
        <v>604</v>
      </c>
      <c r="S55" s="261" t="s">
        <v>605</v>
      </c>
      <c r="T55" s="262" t="s">
        <v>63</v>
      </c>
      <c r="U55" s="263">
        <v>120</v>
      </c>
      <c r="V55" s="264">
        <v>2023</v>
      </c>
      <c r="W55" s="263">
        <v>135</v>
      </c>
      <c r="X55" s="263">
        <v>150</v>
      </c>
      <c r="Y55" s="263">
        <v>165</v>
      </c>
      <c r="Z55" s="263">
        <v>180</v>
      </c>
      <c r="AA55" s="263"/>
      <c r="AB55" s="263"/>
      <c r="AC55" s="263"/>
      <c r="AD55" s="263"/>
      <c r="AE55" s="263"/>
      <c r="AF55" s="263"/>
      <c r="AG55" s="263"/>
      <c r="AH55" s="263"/>
      <c r="AI55" s="263">
        <f t="shared" si="3"/>
        <v>630</v>
      </c>
      <c r="AJ55" s="265"/>
      <c r="AK55" s="265"/>
      <c r="AL55" s="265"/>
      <c r="AM55" s="265"/>
      <c r="AN55" s="265"/>
      <c r="AO55" s="265"/>
      <c r="AP55" s="265"/>
      <c r="AQ55" s="265"/>
      <c r="AR55" s="265"/>
      <c r="AS55" s="265"/>
      <c r="AT55" s="265"/>
      <c r="AU55" s="265"/>
      <c r="AV55" s="266" t="str">
        <f t="shared" ref="AV55:AV62" si="23">IF(SUM(AJ55:AU55)=0,"",SUM(AJ55:AU55))</f>
        <v/>
      </c>
      <c r="AW55" s="267"/>
      <c r="AX55" s="268" t="s">
        <v>88</v>
      </c>
      <c r="AY55" s="267"/>
      <c r="AZ55" s="268"/>
      <c r="BA55" s="267"/>
      <c r="BB55" s="268"/>
      <c r="BC55" s="267"/>
      <c r="BD55" s="268"/>
      <c r="BE55" s="267"/>
      <c r="BF55" s="268"/>
      <c r="BG55" s="267"/>
      <c r="BH55" s="268"/>
      <c r="BI55" s="267"/>
      <c r="BJ55" s="268"/>
      <c r="BK55" s="267"/>
      <c r="BL55" s="268"/>
      <c r="BM55" s="267"/>
      <c r="BN55" s="268"/>
      <c r="BO55" s="267"/>
      <c r="BP55" s="268"/>
      <c r="BQ55" s="267"/>
      <c r="BR55" s="268"/>
      <c r="BS55" s="267"/>
      <c r="BT55" s="268"/>
      <c r="BU55" s="267"/>
      <c r="BV55" s="268"/>
      <c r="BW55" s="267"/>
      <c r="BX55" s="268"/>
      <c r="BY55" s="267"/>
      <c r="BZ55" s="268"/>
      <c r="CA55" s="267"/>
      <c r="CB55" s="268"/>
      <c r="CC55" s="267"/>
      <c r="CD55" s="268"/>
      <c r="CE55" s="267"/>
      <c r="CF55" s="268"/>
      <c r="CG55" s="267"/>
      <c r="CH55" s="268"/>
      <c r="CI55" s="267"/>
      <c r="CJ55" s="268"/>
      <c r="CK55" s="267"/>
      <c r="CL55" s="268"/>
      <c r="CM55" s="267"/>
      <c r="CN55" s="268"/>
      <c r="CO55" s="267"/>
      <c r="CP55" s="268"/>
      <c r="CQ55" s="267"/>
      <c r="CR55" s="268"/>
      <c r="CS55" s="266" t="str">
        <f t="shared" si="4"/>
        <v/>
      </c>
      <c r="CT55" s="269" t="s">
        <v>246</v>
      </c>
      <c r="CU55" s="270"/>
      <c r="CV55" s="270"/>
      <c r="CW55" s="271" t="str">
        <f>IF(CV55="","",IF(IF(OR(T55=Desplegables!$B$5,T55=Desplegables!$B$6,),(U55-CV55)/(U55-W55),CV55/W55)&lt;0,0%,IF(IF(OR(T55=Desplegables!$B$5,T55=Desplegables!$B$6,),(U55-CV55)/(U55-W55),CV55/W55)&gt;1,100%,IF(OR(T55=Desplegables!$B$5,T55=Desplegables!$B$6,),(U55-CV55)/(U55-W55),CV55/W55))))</f>
        <v/>
      </c>
      <c r="CX55" s="271" t="str">
        <f>IF(CV55="","",IF(IF(OR(T55=Desplegables!$B$5,T55=Desplegables!$B$6,),(U55-CV55)/(U55-AI55),CV55/AI55)&lt;0,0%,IF(IF(OR(T55=Desplegables!$B$5,T55=Desplegables!$B$6,),(U55-CV55)/(U55-AI55),CV55/AI55)&gt;1,100%,IF(OR(T55=Desplegables!$B$5,T55=Desplegables!$B$6,),(U55-CV55)/(U55-AI55),CV55/AI55))))</f>
        <v/>
      </c>
      <c r="CY55" s="272"/>
      <c r="CZ55" s="273"/>
      <c r="DA55" s="271" t="str">
        <f t="shared" si="9"/>
        <v/>
      </c>
      <c r="DB55" s="274" t="str">
        <f t="shared" si="10"/>
        <v/>
      </c>
      <c r="DC55" s="275" t="str">
        <f t="shared" si="5"/>
        <v/>
      </c>
      <c r="DD55" s="275" t="str">
        <f t="shared" si="6"/>
        <v/>
      </c>
      <c r="DE55" s="269" t="s">
        <v>246</v>
      </c>
      <c r="DF55" s="276"/>
      <c r="DG55" s="271" t="str">
        <f>IF(DF55="","",IF(IF(OR(T55=Desplegables!$B$5,T55=Desplegables!$B$6,),(U55-DF55)/(U55-W55),DF55/W55)&lt;0,0%,IF(IF(OR(T55=Desplegables!$B$5,T55=Desplegables!$B$6,),(U55-DF55)/(U55-W55),DF55/W55)&gt;1,100%,IF(OR(T55=Desplegables!$B$5,T55=Desplegables!$B$6,),(U55-DF55)/(U55-W55),DF55/W55))))</f>
        <v/>
      </c>
      <c r="DH55" s="271" t="str">
        <f>IF(DF55="","",IF(IF(OR(T55=Desplegables!$B$5,T55=Desplegables!$B$6,),(U55-DF55)/(U55-AI55),DF55/AI55)&lt;0,0%,IF(IF(OR(T55=Desplegables!$B$5,T55=Desplegables!$B$6,),(U55-DF55)/(U55-AI55),DF55/AI55)&gt;1,100%,IF(OR(T55=Desplegables!$B$5,T55=Desplegables!$B$6,),(U55-DF55)/(U55-AI55),DF55/AI55))))</f>
        <v/>
      </c>
      <c r="DI55" s="277"/>
      <c r="DJ55" s="271" t="str">
        <f t="shared" si="18"/>
        <v/>
      </c>
      <c r="DK55" s="278" t="str">
        <f t="shared" si="19"/>
        <v/>
      </c>
      <c r="DL55" s="279" t="str">
        <f t="shared" si="20"/>
        <v/>
      </c>
      <c r="DM55" s="280" t="str">
        <f t="shared" si="21"/>
        <v/>
      </c>
      <c r="DN55" s="281"/>
    </row>
    <row r="56" spans="2:118" s="249" customFormat="1" ht="102">
      <c r="B56" s="250" t="s">
        <v>880</v>
      </c>
      <c r="C56" s="251">
        <f>SUMIF(B$38:B$68,B38,I$38:I$68)</f>
        <v>0.12903225806451613</v>
      </c>
      <c r="D56" s="252" t="s">
        <v>542</v>
      </c>
      <c r="E56" s="251">
        <f t="shared" si="22"/>
        <v>0.51612903225806428</v>
      </c>
      <c r="F56" s="252" t="s">
        <v>609</v>
      </c>
      <c r="G56" s="251">
        <f t="shared" si="16"/>
        <v>3.2258064516129031E-2</v>
      </c>
      <c r="H56" s="253" t="s">
        <v>610</v>
      </c>
      <c r="I56" s="254">
        <f t="shared" si="15"/>
        <v>3.2258064516129031E-2</v>
      </c>
      <c r="J56" s="255" t="s">
        <v>189</v>
      </c>
      <c r="K56" s="256" t="s">
        <v>607</v>
      </c>
      <c r="L56" s="256" t="s">
        <v>608</v>
      </c>
      <c r="M56" s="256" t="s">
        <v>341</v>
      </c>
      <c r="N56" s="257" t="s">
        <v>346</v>
      </c>
      <c r="O56" s="258">
        <v>45292</v>
      </c>
      <c r="P56" s="259">
        <v>45657</v>
      </c>
      <c r="Q56" s="258" t="s">
        <v>7</v>
      </c>
      <c r="R56" s="260" t="s">
        <v>604</v>
      </c>
      <c r="S56" s="261" t="s">
        <v>606</v>
      </c>
      <c r="T56" s="262" t="s">
        <v>63</v>
      </c>
      <c r="U56" s="263">
        <v>120</v>
      </c>
      <c r="V56" s="264">
        <v>2023</v>
      </c>
      <c r="W56" s="263">
        <v>135</v>
      </c>
      <c r="X56" s="263">
        <v>150</v>
      </c>
      <c r="Y56" s="263">
        <v>165</v>
      </c>
      <c r="Z56" s="263">
        <v>180</v>
      </c>
      <c r="AA56" s="263"/>
      <c r="AB56" s="263"/>
      <c r="AC56" s="263"/>
      <c r="AD56" s="263"/>
      <c r="AE56" s="263"/>
      <c r="AF56" s="263"/>
      <c r="AG56" s="263"/>
      <c r="AH56" s="263"/>
      <c r="AI56" s="263">
        <f t="shared" si="3"/>
        <v>630</v>
      </c>
      <c r="AJ56" s="265"/>
      <c r="AK56" s="265"/>
      <c r="AL56" s="265"/>
      <c r="AM56" s="265"/>
      <c r="AN56" s="265"/>
      <c r="AO56" s="265"/>
      <c r="AP56" s="265"/>
      <c r="AQ56" s="265"/>
      <c r="AR56" s="265"/>
      <c r="AS56" s="265"/>
      <c r="AT56" s="265"/>
      <c r="AU56" s="265"/>
      <c r="AV56" s="266" t="str">
        <f t="shared" si="23"/>
        <v/>
      </c>
      <c r="AW56" s="267"/>
      <c r="AX56" s="268" t="s">
        <v>88</v>
      </c>
      <c r="AY56" s="267"/>
      <c r="AZ56" s="268"/>
      <c r="BA56" s="267"/>
      <c r="BB56" s="268"/>
      <c r="BC56" s="267"/>
      <c r="BD56" s="268"/>
      <c r="BE56" s="267"/>
      <c r="BF56" s="268"/>
      <c r="BG56" s="267"/>
      <c r="BH56" s="268"/>
      <c r="BI56" s="267"/>
      <c r="BJ56" s="268"/>
      <c r="BK56" s="267"/>
      <c r="BL56" s="268"/>
      <c r="BM56" s="267"/>
      <c r="BN56" s="268"/>
      <c r="BO56" s="267"/>
      <c r="BP56" s="268"/>
      <c r="BQ56" s="267"/>
      <c r="BR56" s="268"/>
      <c r="BS56" s="267"/>
      <c r="BT56" s="268"/>
      <c r="BU56" s="267"/>
      <c r="BV56" s="268"/>
      <c r="BW56" s="267"/>
      <c r="BX56" s="268"/>
      <c r="BY56" s="267"/>
      <c r="BZ56" s="268"/>
      <c r="CA56" s="267"/>
      <c r="CB56" s="268"/>
      <c r="CC56" s="267"/>
      <c r="CD56" s="268"/>
      <c r="CE56" s="267"/>
      <c r="CF56" s="268"/>
      <c r="CG56" s="267"/>
      <c r="CH56" s="268"/>
      <c r="CI56" s="267"/>
      <c r="CJ56" s="268"/>
      <c r="CK56" s="267"/>
      <c r="CL56" s="268"/>
      <c r="CM56" s="267"/>
      <c r="CN56" s="268"/>
      <c r="CO56" s="267"/>
      <c r="CP56" s="268"/>
      <c r="CQ56" s="267"/>
      <c r="CR56" s="268"/>
      <c r="CS56" s="266" t="str">
        <f t="shared" si="4"/>
        <v/>
      </c>
      <c r="CT56" s="269" t="s">
        <v>247</v>
      </c>
      <c r="CU56" s="270"/>
      <c r="CV56" s="270"/>
      <c r="CW56" s="271" t="str">
        <f>IF(CV56="","",IF(IF(OR(T56=Desplegables!$B$5,T56=Desplegables!$B$6,),(U56-CV56)/(U56-W56),CV56/W56)&lt;0,0%,IF(IF(OR(T56=Desplegables!$B$5,T56=Desplegables!$B$6,),(U56-CV56)/(U56-W56),CV56/W56)&gt;1,100%,IF(OR(T56=Desplegables!$B$5,T56=Desplegables!$B$6,),(U56-CV56)/(U56-W56),CV56/W56))))</f>
        <v/>
      </c>
      <c r="CX56" s="271" t="str">
        <f>IF(CV56="","",IF(IF(OR(T56=Desplegables!$B$5,T56=Desplegables!$B$6,),(U56-CV56)/(U56-AI56),CV56/AI56)&lt;0,0%,IF(IF(OR(T56=Desplegables!$B$5,T56=Desplegables!$B$6,),(U56-CV56)/(U56-AI56),CV56/AI56)&gt;1,100%,IF(OR(T56=Desplegables!$B$5,T56=Desplegables!$B$6,),(U56-CV56)/(U56-AI56),CV56/AI56))))</f>
        <v/>
      </c>
      <c r="CY56" s="272"/>
      <c r="CZ56" s="273"/>
      <c r="DA56" s="271" t="str">
        <f t="shared" si="9"/>
        <v/>
      </c>
      <c r="DB56" s="274" t="str">
        <f t="shared" si="10"/>
        <v/>
      </c>
      <c r="DC56" s="275" t="str">
        <f t="shared" si="5"/>
        <v/>
      </c>
      <c r="DD56" s="275" t="str">
        <f t="shared" si="6"/>
        <v/>
      </c>
      <c r="DE56" s="269" t="s">
        <v>247</v>
      </c>
      <c r="DF56" s="276"/>
      <c r="DG56" s="271" t="str">
        <f>IF(DF56="","",IF(IF(OR(T56=Desplegables!$B$5,T56=Desplegables!$B$6,),(U56-DF56)/(U56-W56),DF56/W56)&lt;0,0%,IF(IF(OR(T56=Desplegables!$B$5,T56=Desplegables!$B$6,),(U56-DF56)/(U56-W56),DF56/W56)&gt;1,100%,IF(OR(T56=Desplegables!$B$5,T56=Desplegables!$B$6,),(U56-DF56)/(U56-W56),DF56/W56))))</f>
        <v/>
      </c>
      <c r="DH56" s="271" t="str">
        <f>IF(DF56="","",IF(IF(OR(T56=Desplegables!$B$5,T56=Desplegables!$B$6,),(U56-DF56)/(U56-AI56),DF56/AI56)&lt;0,0%,IF(IF(OR(T56=Desplegables!$B$5,T56=Desplegables!$B$6,),(U56-DF56)/(U56-AI56),DF56/AI56)&gt;1,100%,IF(OR(T56=Desplegables!$B$5,T56=Desplegables!$B$6,),(U56-DF56)/(U56-AI56),DF56/AI56))))</f>
        <v/>
      </c>
      <c r="DI56" s="277"/>
      <c r="DJ56" s="271" t="str">
        <f t="shared" si="18"/>
        <v/>
      </c>
      <c r="DK56" s="278" t="str">
        <f t="shared" si="19"/>
        <v/>
      </c>
      <c r="DL56" s="279" t="str">
        <f t="shared" si="20"/>
        <v/>
      </c>
      <c r="DM56" s="280" t="str">
        <f t="shared" si="21"/>
        <v/>
      </c>
      <c r="DN56" s="281"/>
    </row>
    <row r="57" spans="2:118" s="249" customFormat="1" ht="38.25">
      <c r="B57" s="250" t="s">
        <v>881</v>
      </c>
      <c r="C57" s="251">
        <f>SUMIF(B$38:B$68,B38,I$38:I$68)</f>
        <v>0.12903225806451613</v>
      </c>
      <c r="D57" s="252" t="s">
        <v>542</v>
      </c>
      <c r="E57" s="251">
        <f t="shared" si="22"/>
        <v>0.51612903225806428</v>
      </c>
      <c r="F57" s="252" t="s">
        <v>611</v>
      </c>
      <c r="G57" s="251">
        <f t="shared" si="16"/>
        <v>3.2258064516129031E-2</v>
      </c>
      <c r="H57" s="253" t="s">
        <v>612</v>
      </c>
      <c r="I57" s="254">
        <f t="shared" si="15"/>
        <v>3.2258064516129031E-2</v>
      </c>
      <c r="J57" s="255" t="s">
        <v>189</v>
      </c>
      <c r="K57" s="256" t="s">
        <v>613</v>
      </c>
      <c r="L57" s="256" t="s">
        <v>615</v>
      </c>
      <c r="M57" s="256" t="s">
        <v>341</v>
      </c>
      <c r="N57" s="257" t="s">
        <v>346</v>
      </c>
      <c r="O57" s="258">
        <v>45292</v>
      </c>
      <c r="P57" s="259">
        <v>45657</v>
      </c>
      <c r="Q57" s="258" t="s">
        <v>7</v>
      </c>
      <c r="R57" s="260" t="s">
        <v>614</v>
      </c>
      <c r="S57" s="261" t="s">
        <v>616</v>
      </c>
      <c r="T57" s="262" t="s">
        <v>63</v>
      </c>
      <c r="U57" s="263">
        <v>120</v>
      </c>
      <c r="V57" s="264">
        <v>2023</v>
      </c>
      <c r="W57" s="263">
        <v>135</v>
      </c>
      <c r="X57" s="263">
        <v>150</v>
      </c>
      <c r="Y57" s="263">
        <v>165</v>
      </c>
      <c r="Z57" s="263">
        <v>180</v>
      </c>
      <c r="AA57" s="263"/>
      <c r="AB57" s="263"/>
      <c r="AC57" s="263"/>
      <c r="AD57" s="263"/>
      <c r="AE57" s="263"/>
      <c r="AF57" s="263"/>
      <c r="AG57" s="263"/>
      <c r="AH57" s="263"/>
      <c r="AI57" s="263">
        <f t="shared" si="3"/>
        <v>630</v>
      </c>
      <c r="AJ57" s="265"/>
      <c r="AK57" s="265"/>
      <c r="AL57" s="265"/>
      <c r="AM57" s="265"/>
      <c r="AN57" s="265"/>
      <c r="AO57" s="265"/>
      <c r="AP57" s="265"/>
      <c r="AQ57" s="265"/>
      <c r="AR57" s="265"/>
      <c r="AS57" s="265"/>
      <c r="AT57" s="265"/>
      <c r="AU57" s="265"/>
      <c r="AV57" s="266" t="str">
        <f t="shared" si="23"/>
        <v/>
      </c>
      <c r="AW57" s="267"/>
      <c r="AX57" s="268" t="s">
        <v>88</v>
      </c>
      <c r="AY57" s="267"/>
      <c r="AZ57" s="268"/>
      <c r="BA57" s="267"/>
      <c r="BB57" s="268"/>
      <c r="BC57" s="267"/>
      <c r="BD57" s="268"/>
      <c r="BE57" s="267"/>
      <c r="BF57" s="268"/>
      <c r="BG57" s="267"/>
      <c r="BH57" s="268"/>
      <c r="BI57" s="267"/>
      <c r="BJ57" s="268"/>
      <c r="BK57" s="267"/>
      <c r="BL57" s="268"/>
      <c r="BM57" s="267"/>
      <c r="BN57" s="268"/>
      <c r="BO57" s="267"/>
      <c r="BP57" s="268"/>
      <c r="BQ57" s="267"/>
      <c r="BR57" s="268"/>
      <c r="BS57" s="267"/>
      <c r="BT57" s="268"/>
      <c r="BU57" s="267"/>
      <c r="BV57" s="268"/>
      <c r="BW57" s="267"/>
      <c r="BX57" s="268"/>
      <c r="BY57" s="267"/>
      <c r="BZ57" s="268"/>
      <c r="CA57" s="267"/>
      <c r="CB57" s="268"/>
      <c r="CC57" s="267"/>
      <c r="CD57" s="268"/>
      <c r="CE57" s="267"/>
      <c r="CF57" s="268"/>
      <c r="CG57" s="267"/>
      <c r="CH57" s="268"/>
      <c r="CI57" s="267"/>
      <c r="CJ57" s="268"/>
      <c r="CK57" s="267"/>
      <c r="CL57" s="268"/>
      <c r="CM57" s="267"/>
      <c r="CN57" s="268"/>
      <c r="CO57" s="267"/>
      <c r="CP57" s="268"/>
      <c r="CQ57" s="267"/>
      <c r="CR57" s="268"/>
      <c r="CS57" s="266" t="str">
        <f t="shared" si="4"/>
        <v/>
      </c>
      <c r="CT57" s="269" t="s">
        <v>248</v>
      </c>
      <c r="CU57" s="270"/>
      <c r="CV57" s="270"/>
      <c r="CW57" s="271" t="str">
        <f>IF(CV57="","",IF(IF(OR(T57=Desplegables!$B$5,T57=Desplegables!$B$6,),(U57-CV57)/(U57-W57),CV57/W57)&lt;0,0%,IF(IF(OR(T57=Desplegables!$B$5,T57=Desplegables!$B$6,),(U57-CV57)/(U57-W57),CV57/W57)&gt;1,100%,IF(OR(T57=Desplegables!$B$5,T57=Desplegables!$B$6,),(U57-CV57)/(U57-W57),CV57/W57))))</f>
        <v/>
      </c>
      <c r="CX57" s="271" t="str">
        <f>IF(CV57="","",IF(IF(OR(T57=Desplegables!$B$5,T57=Desplegables!$B$6,),(U57-CV57)/(U57-AI57),CV57/AI57)&lt;0,0%,IF(IF(OR(T57=Desplegables!$B$5,T57=Desplegables!$B$6,),(U57-CV57)/(U57-AI57),CV57/AI57)&gt;1,100%,IF(OR(T57=Desplegables!$B$5,T57=Desplegables!$B$6,),(U57-CV57)/(U57-AI57),CV57/AI57))))</f>
        <v/>
      </c>
      <c r="CY57" s="272"/>
      <c r="CZ57" s="273"/>
      <c r="DA57" s="271" t="str">
        <f t="shared" si="9"/>
        <v/>
      </c>
      <c r="DB57" s="274" t="str">
        <f t="shared" si="10"/>
        <v/>
      </c>
      <c r="DC57" s="275" t="str">
        <f t="shared" si="5"/>
        <v/>
      </c>
      <c r="DD57" s="275" t="str">
        <f t="shared" si="6"/>
        <v/>
      </c>
      <c r="DE57" s="269" t="s">
        <v>248</v>
      </c>
      <c r="DF57" s="276"/>
      <c r="DG57" s="271" t="str">
        <f>IF(DF57="","",IF(IF(OR(T57=Desplegables!$B$5,T57=Desplegables!$B$6,),(U57-DF57)/(U57-W57),DF57/W57)&lt;0,0%,IF(IF(OR(T57=Desplegables!$B$5,T57=Desplegables!$B$6,),(U57-DF57)/(U57-W57),DF57/W57)&gt;1,100%,IF(OR(T57=Desplegables!$B$5,T57=Desplegables!$B$6,),(U57-DF57)/(U57-W57),DF57/W57))))</f>
        <v/>
      </c>
      <c r="DH57" s="271" t="str">
        <f>IF(DF57="","",IF(IF(OR(T57=Desplegables!$B$5,T57=Desplegables!$B$6,),(U57-DF57)/(U57-AI57),DF57/AI57)&lt;0,0%,IF(IF(OR(T57=Desplegables!$B$5,T57=Desplegables!$B$6,),(U57-DF57)/(U57-AI57),DF57/AI57)&gt;1,100%,IF(OR(T57=Desplegables!$B$5,T57=Desplegables!$B$6,),(U57-DF57)/(U57-AI57),DF57/AI57))))</f>
        <v/>
      </c>
      <c r="DI57" s="277"/>
      <c r="DJ57" s="271" t="str">
        <f t="shared" si="18"/>
        <v/>
      </c>
      <c r="DK57" s="278" t="str">
        <f t="shared" si="19"/>
        <v/>
      </c>
      <c r="DL57" s="279" t="str">
        <f t="shared" si="20"/>
        <v/>
      </c>
      <c r="DM57" s="280" t="str">
        <f t="shared" si="21"/>
        <v/>
      </c>
      <c r="DN57" s="281"/>
    </row>
    <row r="58" spans="2:118" s="417" customFormat="1" ht="76.5">
      <c r="B58" s="418" t="s">
        <v>882</v>
      </c>
      <c r="C58" s="419">
        <f>SUMIF(B$38:B$68,B38,I$38:I$68)</f>
        <v>0.12903225806451613</v>
      </c>
      <c r="D58" s="420" t="s">
        <v>617</v>
      </c>
      <c r="E58" s="419">
        <f t="shared" si="22"/>
        <v>0.35483870967741926</v>
      </c>
      <c r="F58" s="420" t="s">
        <v>618</v>
      </c>
      <c r="G58" s="419">
        <f t="shared" si="16"/>
        <v>3.2258064516129031E-2</v>
      </c>
      <c r="H58" s="421" t="s">
        <v>619</v>
      </c>
      <c r="I58" s="422">
        <f t="shared" si="15"/>
        <v>3.2258064516129031E-2</v>
      </c>
      <c r="J58" s="423" t="s">
        <v>215</v>
      </c>
      <c r="K58" s="424" t="s">
        <v>620</v>
      </c>
      <c r="L58" s="424" t="s">
        <v>620</v>
      </c>
      <c r="M58" s="424" t="s">
        <v>221</v>
      </c>
      <c r="N58" s="425" t="s">
        <v>222</v>
      </c>
      <c r="O58" s="426">
        <v>45292</v>
      </c>
      <c r="P58" s="427">
        <v>45657</v>
      </c>
      <c r="Q58" s="426" t="s">
        <v>7</v>
      </c>
      <c r="R58" s="428" t="s">
        <v>621</v>
      </c>
      <c r="S58" s="429" t="s">
        <v>622</v>
      </c>
      <c r="T58" s="430" t="s">
        <v>63</v>
      </c>
      <c r="U58" s="431">
        <v>120</v>
      </c>
      <c r="V58" s="432">
        <v>2023</v>
      </c>
      <c r="W58" s="431">
        <v>135</v>
      </c>
      <c r="X58" s="431">
        <v>150</v>
      </c>
      <c r="Y58" s="431">
        <v>165</v>
      </c>
      <c r="Z58" s="431">
        <v>180</v>
      </c>
      <c r="AA58" s="431"/>
      <c r="AB58" s="431"/>
      <c r="AC58" s="431"/>
      <c r="AD58" s="431"/>
      <c r="AE58" s="431"/>
      <c r="AF58" s="431"/>
      <c r="AG58" s="431"/>
      <c r="AH58" s="431"/>
      <c r="AI58" s="431">
        <f t="shared" si="3"/>
        <v>630</v>
      </c>
      <c r="AJ58" s="433"/>
      <c r="AK58" s="433"/>
      <c r="AL58" s="433"/>
      <c r="AM58" s="433"/>
      <c r="AN58" s="433"/>
      <c r="AO58" s="433"/>
      <c r="AP58" s="433"/>
      <c r="AQ58" s="433"/>
      <c r="AR58" s="433"/>
      <c r="AS58" s="433"/>
      <c r="AT58" s="433"/>
      <c r="AU58" s="433"/>
      <c r="AV58" s="434" t="str">
        <f t="shared" si="23"/>
        <v/>
      </c>
      <c r="AW58" s="435"/>
      <c r="AX58" s="436" t="s">
        <v>88</v>
      </c>
      <c r="AY58" s="435"/>
      <c r="AZ58" s="436"/>
      <c r="BA58" s="435"/>
      <c r="BB58" s="436"/>
      <c r="BC58" s="435"/>
      <c r="BD58" s="436"/>
      <c r="BE58" s="435"/>
      <c r="BF58" s="436"/>
      <c r="BG58" s="435"/>
      <c r="BH58" s="436"/>
      <c r="BI58" s="435"/>
      <c r="BJ58" s="436"/>
      <c r="BK58" s="435"/>
      <c r="BL58" s="436"/>
      <c r="BM58" s="435"/>
      <c r="BN58" s="436"/>
      <c r="BO58" s="435"/>
      <c r="BP58" s="436"/>
      <c r="BQ58" s="435"/>
      <c r="BR58" s="436"/>
      <c r="BS58" s="435"/>
      <c r="BT58" s="436"/>
      <c r="BU58" s="435"/>
      <c r="BV58" s="436"/>
      <c r="BW58" s="435"/>
      <c r="BX58" s="436"/>
      <c r="BY58" s="435"/>
      <c r="BZ58" s="436"/>
      <c r="CA58" s="435"/>
      <c r="CB58" s="436"/>
      <c r="CC58" s="435"/>
      <c r="CD58" s="436"/>
      <c r="CE58" s="435"/>
      <c r="CF58" s="436"/>
      <c r="CG58" s="435"/>
      <c r="CH58" s="436"/>
      <c r="CI58" s="435"/>
      <c r="CJ58" s="436"/>
      <c r="CK58" s="435"/>
      <c r="CL58" s="436"/>
      <c r="CM58" s="435"/>
      <c r="CN58" s="436"/>
      <c r="CO58" s="435"/>
      <c r="CP58" s="436"/>
      <c r="CQ58" s="435"/>
      <c r="CR58" s="436"/>
      <c r="CS58" s="434" t="str">
        <f t="shared" si="4"/>
        <v/>
      </c>
      <c r="CT58" s="437" t="s">
        <v>249</v>
      </c>
      <c r="CU58" s="438"/>
      <c r="CV58" s="438"/>
      <c r="CW58" s="439" t="str">
        <f>IF(CV58="","",IF(IF(OR(T58=Desplegables!$B$5,T58=Desplegables!$B$6,),(U58-CV58)/(U58-W58),CV58/W58)&lt;0,0%,IF(IF(OR(T58=Desplegables!$B$5,T58=Desplegables!$B$6,),(U58-CV58)/(U58-W58),CV58/W58)&gt;1,100%,IF(OR(T58=Desplegables!$B$5,T58=Desplegables!$B$6,),(U58-CV58)/(U58-W58),CV58/W58))))</f>
        <v/>
      </c>
      <c r="CX58" s="439" t="str">
        <f>IF(CV58="","",IF(IF(OR(T58=Desplegables!$B$5,T58=Desplegables!$B$6,),(U58-CV58)/(U58-AI58),CV58/AI58)&lt;0,0%,IF(IF(OR(T58=Desplegables!$B$5,T58=Desplegables!$B$6,),(U58-CV58)/(U58-AI58),CV58/AI58)&gt;1,100%,IF(OR(T58=Desplegables!$B$5,T58=Desplegables!$B$6,),(U58-CV58)/(U58-AI58),CV58/AI58))))</f>
        <v/>
      </c>
      <c r="CY58" s="440"/>
      <c r="CZ58" s="441"/>
      <c r="DA58" s="439" t="str">
        <f t="shared" si="9"/>
        <v/>
      </c>
      <c r="DB58" s="442" t="str">
        <f t="shared" si="10"/>
        <v/>
      </c>
      <c r="DC58" s="443" t="str">
        <f t="shared" si="5"/>
        <v/>
      </c>
      <c r="DD58" s="443" t="str">
        <f t="shared" si="6"/>
        <v/>
      </c>
      <c r="DE58" s="437" t="s">
        <v>249</v>
      </c>
      <c r="DF58" s="444"/>
      <c r="DG58" s="439" t="str">
        <f>IF(DF58="","",IF(IF(OR(T58=Desplegables!$B$5,T58=Desplegables!$B$6,),(U58-DF58)/(U58-W58),DF58/W58)&lt;0,0%,IF(IF(OR(T58=Desplegables!$B$5,T58=Desplegables!$B$6,),(U58-DF58)/(U58-W58),DF58/W58)&gt;1,100%,IF(OR(T58=Desplegables!$B$5,T58=Desplegables!$B$6,),(U58-DF58)/(U58-W58),DF58/W58))))</f>
        <v/>
      </c>
      <c r="DH58" s="439" t="str">
        <f>IF(DF58="","",IF(IF(OR(T58=Desplegables!$B$5,T58=Desplegables!$B$6,),(U58-DF58)/(U58-AI58),DF58/AI58)&lt;0,0%,IF(IF(OR(T58=Desplegables!$B$5,T58=Desplegables!$B$6,),(U58-DF58)/(U58-AI58),DF58/AI58)&gt;1,100%,IF(OR(T58=Desplegables!$B$5,T58=Desplegables!$B$6,),(U58-DF58)/(U58-AI58),DF58/AI58))))</f>
        <v/>
      </c>
      <c r="DI58" s="445"/>
      <c r="DJ58" s="439" t="str">
        <f t="shared" si="18"/>
        <v/>
      </c>
      <c r="DK58" s="446" t="str">
        <f t="shared" si="19"/>
        <v/>
      </c>
      <c r="DL58" s="447" t="str">
        <f t="shared" si="20"/>
        <v/>
      </c>
      <c r="DM58" s="448" t="str">
        <f t="shared" si="21"/>
        <v/>
      </c>
      <c r="DN58" s="449"/>
    </row>
    <row r="59" spans="2:118" s="417" customFormat="1" ht="63.75">
      <c r="B59" s="418" t="s">
        <v>882</v>
      </c>
      <c r="C59" s="419">
        <f>SUMIF(B$38:B$68,B38,I$38:I$68)</f>
        <v>0.12903225806451613</v>
      </c>
      <c r="D59" s="420" t="s">
        <v>617</v>
      </c>
      <c r="E59" s="419">
        <f t="shared" si="22"/>
        <v>0.35483870967741926</v>
      </c>
      <c r="F59" s="420" t="s">
        <v>623</v>
      </c>
      <c r="G59" s="419">
        <f t="shared" si="16"/>
        <v>3.2258064516129031E-2</v>
      </c>
      <c r="H59" s="421" t="s">
        <v>624</v>
      </c>
      <c r="I59" s="422">
        <f t="shared" si="15"/>
        <v>3.2258064516129031E-2</v>
      </c>
      <c r="J59" s="423" t="s">
        <v>217</v>
      </c>
      <c r="K59" s="424" t="s">
        <v>625</v>
      </c>
      <c r="L59" s="424" t="s">
        <v>625</v>
      </c>
      <c r="M59" s="424" t="s">
        <v>221</v>
      </c>
      <c r="N59" s="425" t="s">
        <v>222</v>
      </c>
      <c r="O59" s="426">
        <v>45292</v>
      </c>
      <c r="P59" s="427">
        <v>45657</v>
      </c>
      <c r="Q59" s="426" t="s">
        <v>7</v>
      </c>
      <c r="R59" s="428" t="s">
        <v>626</v>
      </c>
      <c r="S59" s="429" t="s">
        <v>627</v>
      </c>
      <c r="T59" s="430" t="s">
        <v>63</v>
      </c>
      <c r="U59" s="431">
        <v>120</v>
      </c>
      <c r="V59" s="432">
        <v>2023</v>
      </c>
      <c r="W59" s="431">
        <v>135</v>
      </c>
      <c r="X59" s="431">
        <v>150</v>
      </c>
      <c r="Y59" s="431">
        <v>165</v>
      </c>
      <c r="Z59" s="431">
        <v>180</v>
      </c>
      <c r="AA59" s="431"/>
      <c r="AB59" s="431"/>
      <c r="AC59" s="431"/>
      <c r="AD59" s="431"/>
      <c r="AE59" s="431"/>
      <c r="AF59" s="431"/>
      <c r="AG59" s="431"/>
      <c r="AH59" s="431"/>
      <c r="AI59" s="431">
        <f t="shared" si="3"/>
        <v>630</v>
      </c>
      <c r="AJ59" s="433"/>
      <c r="AK59" s="433"/>
      <c r="AL59" s="433"/>
      <c r="AM59" s="433"/>
      <c r="AN59" s="433"/>
      <c r="AO59" s="433"/>
      <c r="AP59" s="433"/>
      <c r="AQ59" s="433"/>
      <c r="AR59" s="433"/>
      <c r="AS59" s="433"/>
      <c r="AT59" s="433"/>
      <c r="AU59" s="433"/>
      <c r="AV59" s="434" t="str">
        <f t="shared" si="23"/>
        <v/>
      </c>
      <c r="AW59" s="435"/>
      <c r="AX59" s="436" t="s">
        <v>88</v>
      </c>
      <c r="AY59" s="435"/>
      <c r="AZ59" s="436"/>
      <c r="BA59" s="435"/>
      <c r="BB59" s="436"/>
      <c r="BC59" s="435"/>
      <c r="BD59" s="436"/>
      <c r="BE59" s="435"/>
      <c r="BF59" s="436"/>
      <c r="BG59" s="435"/>
      <c r="BH59" s="436"/>
      <c r="BI59" s="435"/>
      <c r="BJ59" s="436"/>
      <c r="BK59" s="435"/>
      <c r="BL59" s="436"/>
      <c r="BM59" s="435"/>
      <c r="BN59" s="436"/>
      <c r="BO59" s="435"/>
      <c r="BP59" s="436"/>
      <c r="BQ59" s="435"/>
      <c r="BR59" s="436"/>
      <c r="BS59" s="435"/>
      <c r="BT59" s="436"/>
      <c r="BU59" s="435"/>
      <c r="BV59" s="436"/>
      <c r="BW59" s="435"/>
      <c r="BX59" s="436"/>
      <c r="BY59" s="435"/>
      <c r="BZ59" s="436"/>
      <c r="CA59" s="435"/>
      <c r="CB59" s="436"/>
      <c r="CC59" s="435"/>
      <c r="CD59" s="436"/>
      <c r="CE59" s="435"/>
      <c r="CF59" s="436"/>
      <c r="CG59" s="435"/>
      <c r="CH59" s="436"/>
      <c r="CI59" s="435"/>
      <c r="CJ59" s="436"/>
      <c r="CK59" s="435"/>
      <c r="CL59" s="436"/>
      <c r="CM59" s="435"/>
      <c r="CN59" s="436"/>
      <c r="CO59" s="435"/>
      <c r="CP59" s="436"/>
      <c r="CQ59" s="435"/>
      <c r="CR59" s="436"/>
      <c r="CS59" s="434" t="str">
        <f t="shared" si="4"/>
        <v/>
      </c>
      <c r="CT59" s="437" t="s">
        <v>250</v>
      </c>
      <c r="CU59" s="438"/>
      <c r="CV59" s="438"/>
      <c r="CW59" s="439" t="str">
        <f>IF(CV59="","",IF(IF(OR(T59=Desplegables!$B$5,T59=Desplegables!$B$6,),(U59-CV59)/(U59-W59),CV59/W59)&lt;0,0%,IF(IF(OR(T59=Desplegables!$B$5,T59=Desplegables!$B$6,),(U59-CV59)/(U59-W59),CV59/W59)&gt;1,100%,IF(OR(T59=Desplegables!$B$5,T59=Desplegables!$B$6,),(U59-CV59)/(U59-W59),CV59/W59))))</f>
        <v/>
      </c>
      <c r="CX59" s="439" t="str">
        <f>IF(CV59="","",IF(IF(OR(T59=Desplegables!$B$5,T59=Desplegables!$B$6,),(U59-CV59)/(U59-AI59),CV59/AI59)&lt;0,0%,IF(IF(OR(T59=Desplegables!$B$5,T59=Desplegables!$B$6,),(U59-CV59)/(U59-AI59),CV59/AI59)&gt;1,100%,IF(OR(T59=Desplegables!$B$5,T59=Desplegables!$B$6,),(U59-CV59)/(U59-AI59),CV59/AI59))))</f>
        <v/>
      </c>
      <c r="CY59" s="440"/>
      <c r="CZ59" s="441"/>
      <c r="DA59" s="439" t="str">
        <f t="shared" si="9"/>
        <v/>
      </c>
      <c r="DB59" s="442" t="str">
        <f t="shared" si="10"/>
        <v/>
      </c>
      <c r="DC59" s="443" t="str">
        <f t="shared" si="5"/>
        <v/>
      </c>
      <c r="DD59" s="443" t="str">
        <f t="shared" si="6"/>
        <v/>
      </c>
      <c r="DE59" s="437" t="s">
        <v>250</v>
      </c>
      <c r="DF59" s="444"/>
      <c r="DG59" s="439" t="str">
        <f>IF(DF59="","",IF(IF(OR(T59=Desplegables!$B$5,T59=Desplegables!$B$6,),(U59-DF59)/(U59-W59),DF59/W59)&lt;0,0%,IF(IF(OR(T59=Desplegables!$B$5,T59=Desplegables!$B$6,),(U59-DF59)/(U59-W59),DF59/W59)&gt;1,100%,IF(OR(T59=Desplegables!$B$5,T59=Desplegables!$B$6,),(U59-DF59)/(U59-W59),DF59/W59))))</f>
        <v/>
      </c>
      <c r="DH59" s="439" t="str">
        <f>IF(DF59="","",IF(IF(OR(T59=Desplegables!$B$5,T59=Desplegables!$B$6,),(U59-DF59)/(U59-AI59),DF59/AI59)&lt;0,0%,IF(IF(OR(T59=Desplegables!$B$5,T59=Desplegables!$B$6,),(U59-DF59)/(U59-AI59),DF59/AI59)&gt;1,100%,IF(OR(T59=Desplegables!$B$5,T59=Desplegables!$B$6,),(U59-DF59)/(U59-AI59),DF59/AI59))))</f>
        <v/>
      </c>
      <c r="DI59" s="445"/>
      <c r="DJ59" s="439" t="str">
        <f t="shared" si="18"/>
        <v/>
      </c>
      <c r="DK59" s="446" t="str">
        <f t="shared" si="19"/>
        <v/>
      </c>
      <c r="DL59" s="447" t="str">
        <f t="shared" si="20"/>
        <v/>
      </c>
      <c r="DM59" s="448" t="str">
        <f t="shared" si="21"/>
        <v/>
      </c>
      <c r="DN59" s="449"/>
    </row>
    <row r="60" spans="2:118" s="417" customFormat="1" ht="63.75">
      <c r="B60" s="418" t="s">
        <v>882</v>
      </c>
      <c r="C60" s="419">
        <f>SUMIF(B$38:B$68,B38,I$38:I$68)</f>
        <v>0.12903225806451613</v>
      </c>
      <c r="D60" s="420" t="s">
        <v>617</v>
      </c>
      <c r="E60" s="419">
        <f t="shared" si="22"/>
        <v>0.35483870967741926</v>
      </c>
      <c r="F60" s="420" t="s">
        <v>628</v>
      </c>
      <c r="G60" s="419">
        <f>SUMIF(F$38:F$68,F60,I$38:I$68)</f>
        <v>3.2258064516129031E-2</v>
      </c>
      <c r="H60" s="421" t="s">
        <v>629</v>
      </c>
      <c r="I60" s="422">
        <f t="shared" si="15"/>
        <v>3.2258064516129031E-2</v>
      </c>
      <c r="J60" s="423" t="s">
        <v>189</v>
      </c>
      <c r="K60" s="424" t="s">
        <v>625</v>
      </c>
      <c r="L60" s="424" t="s">
        <v>625</v>
      </c>
      <c r="M60" s="424" t="s">
        <v>236</v>
      </c>
      <c r="N60" s="425" t="s">
        <v>237</v>
      </c>
      <c r="O60" s="426">
        <v>45292</v>
      </c>
      <c r="P60" s="427">
        <v>45657</v>
      </c>
      <c r="Q60" s="426" t="s">
        <v>7</v>
      </c>
      <c r="R60" s="428" t="s">
        <v>630</v>
      </c>
      <c r="S60" s="429" t="s">
        <v>546</v>
      </c>
      <c r="T60" s="430" t="s">
        <v>63</v>
      </c>
      <c r="U60" s="431">
        <v>120</v>
      </c>
      <c r="V60" s="432">
        <v>2023</v>
      </c>
      <c r="W60" s="431">
        <v>135</v>
      </c>
      <c r="X60" s="431">
        <v>150</v>
      </c>
      <c r="Y60" s="431">
        <v>165</v>
      </c>
      <c r="Z60" s="431">
        <v>180</v>
      </c>
      <c r="AA60" s="431"/>
      <c r="AB60" s="431"/>
      <c r="AC60" s="431"/>
      <c r="AD60" s="431"/>
      <c r="AE60" s="431"/>
      <c r="AF60" s="431"/>
      <c r="AG60" s="431"/>
      <c r="AH60" s="431"/>
      <c r="AI60" s="431">
        <f t="shared" si="3"/>
        <v>630</v>
      </c>
      <c r="AJ60" s="433"/>
      <c r="AK60" s="433"/>
      <c r="AL60" s="433"/>
      <c r="AM60" s="433"/>
      <c r="AN60" s="433"/>
      <c r="AO60" s="433"/>
      <c r="AP60" s="433"/>
      <c r="AQ60" s="433"/>
      <c r="AR60" s="433"/>
      <c r="AS60" s="433"/>
      <c r="AT60" s="433"/>
      <c r="AU60" s="433"/>
      <c r="AV60" s="434" t="str">
        <f t="shared" si="23"/>
        <v/>
      </c>
      <c r="AW60" s="435"/>
      <c r="AX60" s="436" t="s">
        <v>88</v>
      </c>
      <c r="AY60" s="435"/>
      <c r="AZ60" s="436"/>
      <c r="BA60" s="435"/>
      <c r="BB60" s="436"/>
      <c r="BC60" s="435"/>
      <c r="BD60" s="436"/>
      <c r="BE60" s="435"/>
      <c r="BF60" s="436"/>
      <c r="BG60" s="435"/>
      <c r="BH60" s="436"/>
      <c r="BI60" s="435"/>
      <c r="BJ60" s="436"/>
      <c r="BK60" s="435"/>
      <c r="BL60" s="436"/>
      <c r="BM60" s="435"/>
      <c r="BN60" s="436"/>
      <c r="BO60" s="435"/>
      <c r="BP60" s="436"/>
      <c r="BQ60" s="435"/>
      <c r="BR60" s="436"/>
      <c r="BS60" s="435"/>
      <c r="BT60" s="436"/>
      <c r="BU60" s="435"/>
      <c r="BV60" s="436"/>
      <c r="BW60" s="435"/>
      <c r="BX60" s="436"/>
      <c r="BY60" s="435"/>
      <c r="BZ60" s="436"/>
      <c r="CA60" s="435"/>
      <c r="CB60" s="436"/>
      <c r="CC60" s="435"/>
      <c r="CD60" s="436"/>
      <c r="CE60" s="435"/>
      <c r="CF60" s="436"/>
      <c r="CG60" s="435"/>
      <c r="CH60" s="436"/>
      <c r="CI60" s="435"/>
      <c r="CJ60" s="436"/>
      <c r="CK60" s="435"/>
      <c r="CL60" s="436"/>
      <c r="CM60" s="435"/>
      <c r="CN60" s="436"/>
      <c r="CO60" s="435"/>
      <c r="CP60" s="436"/>
      <c r="CQ60" s="435"/>
      <c r="CR60" s="436"/>
      <c r="CS60" s="434" t="str">
        <f t="shared" si="4"/>
        <v/>
      </c>
      <c r="CT60" s="437" t="s">
        <v>251</v>
      </c>
      <c r="CU60" s="438"/>
      <c r="CV60" s="438"/>
      <c r="CW60" s="439" t="str">
        <f>IF(CV60="","",IF(IF(OR(T60=Desplegables!$B$5,T60=Desplegables!$B$6,),(U60-CV60)/(U60-W60),CV60/W60)&lt;0,0%,IF(IF(OR(T60=Desplegables!$B$5,T60=Desplegables!$B$6,),(U60-CV60)/(U60-W60),CV60/W60)&gt;1,100%,IF(OR(T60=Desplegables!$B$5,T60=Desplegables!$B$6,),(U60-CV60)/(U60-W60),CV60/W60))))</f>
        <v/>
      </c>
      <c r="CX60" s="439" t="str">
        <f>IF(CV60="","",IF(IF(OR(T60=Desplegables!$B$5,T60=Desplegables!$B$6,),(U60-CV60)/(U60-AI60),CV60/AI60)&lt;0,0%,IF(IF(OR(T60=Desplegables!$B$5,T60=Desplegables!$B$6,),(U60-CV60)/(U60-AI60),CV60/AI60)&gt;1,100%,IF(OR(T60=Desplegables!$B$5,T60=Desplegables!$B$6,),(U60-CV60)/(U60-AI60),CV60/AI60))))</f>
        <v/>
      </c>
      <c r="CY60" s="440">
        <v>118879670214.32001</v>
      </c>
      <c r="CZ60" s="441"/>
      <c r="DA60" s="439" t="str">
        <f t="shared" si="9"/>
        <v/>
      </c>
      <c r="DB60" s="442" t="str">
        <f t="shared" si="10"/>
        <v/>
      </c>
      <c r="DC60" s="443" t="str">
        <f t="shared" si="5"/>
        <v/>
      </c>
      <c r="DD60" s="443" t="str">
        <f t="shared" si="6"/>
        <v/>
      </c>
      <c r="DE60" s="437" t="s">
        <v>251</v>
      </c>
      <c r="DF60" s="444"/>
      <c r="DG60" s="439" t="str">
        <f>IF(DF60="","",IF(IF(OR(T60=Desplegables!$B$5,T60=Desplegables!$B$6,),(U60-DF60)/(U60-W60),DF60/W60)&lt;0,0%,IF(IF(OR(T60=Desplegables!$B$5,T60=Desplegables!$B$6,),(U60-DF60)/(U60-W60),DF60/W60)&gt;1,100%,IF(OR(T60=Desplegables!$B$5,T60=Desplegables!$B$6,),(U60-DF60)/(U60-W60),DF60/W60))))</f>
        <v/>
      </c>
      <c r="DH60" s="439" t="str">
        <f>IF(DF60="","",IF(IF(OR(T60=Desplegables!$B$5,T60=Desplegables!$B$6,),(U60-DF60)/(U60-AI60),DF60/AI60)&lt;0,0%,IF(IF(OR(T60=Desplegables!$B$5,T60=Desplegables!$B$6,),(U60-DF60)/(U60-AI60),DF60/AI60)&gt;1,100%,IF(OR(T60=Desplegables!$B$5,T60=Desplegables!$B$6,),(U60-DF60)/(U60-AI60),DF60/AI60))))</f>
        <v/>
      </c>
      <c r="DI60" s="445"/>
      <c r="DJ60" s="439" t="str">
        <f t="shared" si="18"/>
        <v/>
      </c>
      <c r="DK60" s="446" t="str">
        <f t="shared" si="19"/>
        <v/>
      </c>
      <c r="DL60" s="447" t="str">
        <f t="shared" si="20"/>
        <v/>
      </c>
      <c r="DM60" s="448" t="str">
        <f t="shared" si="21"/>
        <v/>
      </c>
      <c r="DN60" s="449"/>
    </row>
    <row r="61" spans="2:118" s="417" customFormat="1" ht="76.5">
      <c r="B61" s="418" t="s">
        <v>882</v>
      </c>
      <c r="C61" s="419">
        <f>SUMIF(B$38:B$68,B38,I$38:I$68)</f>
        <v>0.12903225806451613</v>
      </c>
      <c r="D61" s="420" t="s">
        <v>617</v>
      </c>
      <c r="E61" s="419">
        <f t="shared" si="22"/>
        <v>0.35483870967741926</v>
      </c>
      <c r="F61" s="420" t="s">
        <v>633</v>
      </c>
      <c r="G61" s="419">
        <f t="shared" si="16"/>
        <v>3.2258064516129031E-2</v>
      </c>
      <c r="H61" s="421" t="s">
        <v>634</v>
      </c>
      <c r="I61" s="422">
        <f t="shared" si="15"/>
        <v>3.2258064516129031E-2</v>
      </c>
      <c r="J61" s="423" t="s">
        <v>189</v>
      </c>
      <c r="K61" s="424" t="s">
        <v>632</v>
      </c>
      <c r="L61" s="424" t="s">
        <v>632</v>
      </c>
      <c r="M61" s="424" t="s">
        <v>372</v>
      </c>
      <c r="N61" s="425" t="s">
        <v>373</v>
      </c>
      <c r="O61" s="426">
        <v>45292</v>
      </c>
      <c r="P61" s="427">
        <v>45657</v>
      </c>
      <c r="Q61" s="426" t="s">
        <v>7</v>
      </c>
      <c r="R61" s="428" t="s">
        <v>631</v>
      </c>
      <c r="S61" s="429" t="s">
        <v>546</v>
      </c>
      <c r="T61" s="430" t="s">
        <v>63</v>
      </c>
      <c r="U61" s="431">
        <v>120</v>
      </c>
      <c r="V61" s="432">
        <v>2023</v>
      </c>
      <c r="W61" s="431">
        <v>135</v>
      </c>
      <c r="X61" s="431">
        <v>150</v>
      </c>
      <c r="Y61" s="431">
        <v>165</v>
      </c>
      <c r="Z61" s="431">
        <v>180</v>
      </c>
      <c r="AA61" s="431"/>
      <c r="AB61" s="431"/>
      <c r="AC61" s="431"/>
      <c r="AD61" s="431"/>
      <c r="AE61" s="431"/>
      <c r="AF61" s="431"/>
      <c r="AG61" s="431"/>
      <c r="AH61" s="431"/>
      <c r="AI61" s="431">
        <f t="shared" si="3"/>
        <v>630</v>
      </c>
      <c r="AJ61" s="433"/>
      <c r="AK61" s="433"/>
      <c r="AL61" s="433"/>
      <c r="AM61" s="433"/>
      <c r="AN61" s="433"/>
      <c r="AO61" s="433"/>
      <c r="AP61" s="433"/>
      <c r="AQ61" s="433"/>
      <c r="AR61" s="433"/>
      <c r="AS61" s="433"/>
      <c r="AT61" s="433"/>
      <c r="AU61" s="433"/>
      <c r="AV61" s="434" t="str">
        <f t="shared" si="23"/>
        <v/>
      </c>
      <c r="AW61" s="435"/>
      <c r="AX61" s="436" t="s">
        <v>88</v>
      </c>
      <c r="AY61" s="435"/>
      <c r="AZ61" s="436"/>
      <c r="BA61" s="435"/>
      <c r="BB61" s="436"/>
      <c r="BC61" s="435"/>
      <c r="BD61" s="436"/>
      <c r="BE61" s="435"/>
      <c r="BF61" s="436"/>
      <c r="BG61" s="435"/>
      <c r="BH61" s="436"/>
      <c r="BI61" s="435"/>
      <c r="BJ61" s="436"/>
      <c r="BK61" s="435"/>
      <c r="BL61" s="436"/>
      <c r="BM61" s="435"/>
      <c r="BN61" s="436"/>
      <c r="BO61" s="435"/>
      <c r="BP61" s="436"/>
      <c r="BQ61" s="435"/>
      <c r="BR61" s="436"/>
      <c r="BS61" s="435"/>
      <c r="BT61" s="436"/>
      <c r="BU61" s="435"/>
      <c r="BV61" s="436"/>
      <c r="BW61" s="435"/>
      <c r="BX61" s="436"/>
      <c r="BY61" s="435"/>
      <c r="BZ61" s="436"/>
      <c r="CA61" s="435"/>
      <c r="CB61" s="436"/>
      <c r="CC61" s="435"/>
      <c r="CD61" s="436"/>
      <c r="CE61" s="435"/>
      <c r="CF61" s="436"/>
      <c r="CG61" s="435"/>
      <c r="CH61" s="436"/>
      <c r="CI61" s="435"/>
      <c r="CJ61" s="436"/>
      <c r="CK61" s="435"/>
      <c r="CL61" s="436"/>
      <c r="CM61" s="435"/>
      <c r="CN61" s="436"/>
      <c r="CO61" s="435"/>
      <c r="CP61" s="436"/>
      <c r="CQ61" s="435"/>
      <c r="CR61" s="436"/>
      <c r="CS61" s="434" t="str">
        <f t="shared" si="4"/>
        <v/>
      </c>
      <c r="CT61" s="437" t="s">
        <v>252</v>
      </c>
      <c r="CU61" s="438"/>
      <c r="CV61" s="438"/>
      <c r="CW61" s="439" t="str">
        <f>IF(CV61="","",IF(IF(OR(T61=Desplegables!$B$5,T61=Desplegables!$B$6,),(U61-CV61)/(U61-W61),CV61/W61)&lt;0,0%,IF(IF(OR(T61=Desplegables!$B$5,T61=Desplegables!$B$6,),(U61-CV61)/(U61-W61),CV61/W61)&gt;1,100%,IF(OR(T61=Desplegables!$B$5,T61=Desplegables!$B$6,),(U61-CV61)/(U61-W61),CV61/W61))))</f>
        <v/>
      </c>
      <c r="CX61" s="439" t="str">
        <f>IF(CV61="","",IF(IF(OR(T61=Desplegables!$B$5,T61=Desplegables!$B$6,),(U61-CV61)/(U61-AI61),CV61/AI61)&lt;0,0%,IF(IF(OR(T61=Desplegables!$B$5,T61=Desplegables!$B$6,),(U61-CV61)/(U61-AI61),CV61/AI61)&gt;1,100%,IF(OR(T61=Desplegables!$B$5,T61=Desplegables!$B$6,),(U61-CV61)/(U61-AI61),CV61/AI61))))</f>
        <v/>
      </c>
      <c r="CY61" s="440"/>
      <c r="CZ61" s="441"/>
      <c r="DA61" s="439" t="str">
        <f t="shared" si="9"/>
        <v/>
      </c>
      <c r="DB61" s="442" t="str">
        <f t="shared" si="10"/>
        <v/>
      </c>
      <c r="DC61" s="443" t="str">
        <f t="shared" si="5"/>
        <v/>
      </c>
      <c r="DD61" s="443" t="str">
        <f t="shared" si="6"/>
        <v/>
      </c>
      <c r="DE61" s="437" t="s">
        <v>252</v>
      </c>
      <c r="DF61" s="444"/>
      <c r="DG61" s="439" t="str">
        <f>IF(DF61="","",IF(IF(OR(T61=Desplegables!$B$5,T61=Desplegables!$B$6,),(U61-DF61)/(U61-W61),DF61/W61)&lt;0,0%,IF(IF(OR(T61=Desplegables!$B$5,T61=Desplegables!$B$6,),(U61-DF61)/(U61-W61),DF61/W61)&gt;1,100%,IF(OR(T61=Desplegables!$B$5,T61=Desplegables!$B$6,),(U61-DF61)/(U61-W61),DF61/W61))))</f>
        <v/>
      </c>
      <c r="DH61" s="439" t="str">
        <f>IF(DF61="","",IF(IF(OR(T61=Desplegables!$B$5,T61=Desplegables!$B$6,),(U61-DF61)/(U61-AI61),DF61/AI61)&lt;0,0%,IF(IF(OR(T61=Desplegables!$B$5,T61=Desplegables!$B$6,),(U61-DF61)/(U61-AI61),DF61/AI61)&gt;1,100%,IF(OR(T61=Desplegables!$B$5,T61=Desplegables!$B$6,),(U61-DF61)/(U61-AI61),DF61/AI61))))</f>
        <v/>
      </c>
      <c r="DI61" s="445"/>
      <c r="DJ61" s="439" t="str">
        <f t="shared" si="18"/>
        <v/>
      </c>
      <c r="DK61" s="446" t="str">
        <f t="shared" si="19"/>
        <v/>
      </c>
      <c r="DL61" s="447" t="str">
        <f t="shared" si="20"/>
        <v/>
      </c>
      <c r="DM61" s="448" t="str">
        <f t="shared" si="21"/>
        <v/>
      </c>
      <c r="DN61" s="449"/>
    </row>
    <row r="62" spans="2:118" s="417" customFormat="1" ht="63.75">
      <c r="B62" s="418" t="s">
        <v>883</v>
      </c>
      <c r="C62" s="419">
        <f>SUMIF(B$38:B$68,B38,I$38:I$68)</f>
        <v>0.12903225806451613</v>
      </c>
      <c r="D62" s="420" t="s">
        <v>617</v>
      </c>
      <c r="E62" s="419">
        <f t="shared" si="22"/>
        <v>0.35483870967741926</v>
      </c>
      <c r="F62" s="420" t="s">
        <v>635</v>
      </c>
      <c r="G62" s="419">
        <f t="shared" si="16"/>
        <v>3.2258064516129031E-2</v>
      </c>
      <c r="H62" s="421" t="s">
        <v>636</v>
      </c>
      <c r="I62" s="422">
        <f t="shared" si="15"/>
        <v>3.2258064516129031E-2</v>
      </c>
      <c r="J62" s="423" t="s">
        <v>189</v>
      </c>
      <c r="K62" s="424" t="s">
        <v>620</v>
      </c>
      <c r="L62" s="424" t="s">
        <v>620</v>
      </c>
      <c r="M62" s="424" t="s">
        <v>375</v>
      </c>
      <c r="N62" s="425" t="s">
        <v>374</v>
      </c>
      <c r="O62" s="426">
        <v>45292</v>
      </c>
      <c r="P62" s="427">
        <v>45657</v>
      </c>
      <c r="Q62" s="426" t="s">
        <v>7</v>
      </c>
      <c r="R62" s="428" t="s">
        <v>637</v>
      </c>
      <c r="S62" s="429" t="s">
        <v>638</v>
      </c>
      <c r="T62" s="430" t="s">
        <v>63</v>
      </c>
      <c r="U62" s="431">
        <v>120</v>
      </c>
      <c r="V62" s="432">
        <v>2023</v>
      </c>
      <c r="W62" s="431">
        <v>135</v>
      </c>
      <c r="X62" s="431">
        <v>150</v>
      </c>
      <c r="Y62" s="431">
        <v>165</v>
      </c>
      <c r="Z62" s="431">
        <v>180</v>
      </c>
      <c r="AA62" s="431"/>
      <c r="AB62" s="431"/>
      <c r="AC62" s="431"/>
      <c r="AD62" s="431"/>
      <c r="AE62" s="431"/>
      <c r="AF62" s="431"/>
      <c r="AG62" s="431"/>
      <c r="AH62" s="431"/>
      <c r="AI62" s="431">
        <f t="shared" si="3"/>
        <v>630</v>
      </c>
      <c r="AJ62" s="433"/>
      <c r="AK62" s="433"/>
      <c r="AL62" s="433"/>
      <c r="AM62" s="433"/>
      <c r="AN62" s="433"/>
      <c r="AO62" s="433"/>
      <c r="AP62" s="433"/>
      <c r="AQ62" s="433"/>
      <c r="AR62" s="433"/>
      <c r="AS62" s="433"/>
      <c r="AT62" s="433"/>
      <c r="AU62" s="433"/>
      <c r="AV62" s="434" t="str">
        <f t="shared" si="23"/>
        <v/>
      </c>
      <c r="AW62" s="435"/>
      <c r="AX62" s="436" t="s">
        <v>88</v>
      </c>
      <c r="AY62" s="435"/>
      <c r="AZ62" s="436"/>
      <c r="BA62" s="435"/>
      <c r="BB62" s="436"/>
      <c r="BC62" s="435"/>
      <c r="BD62" s="436"/>
      <c r="BE62" s="435"/>
      <c r="BF62" s="436"/>
      <c r="BG62" s="435"/>
      <c r="BH62" s="436"/>
      <c r="BI62" s="435"/>
      <c r="BJ62" s="436"/>
      <c r="BK62" s="435"/>
      <c r="BL62" s="436"/>
      <c r="BM62" s="435"/>
      <c r="BN62" s="436"/>
      <c r="BO62" s="435"/>
      <c r="BP62" s="436"/>
      <c r="BQ62" s="435"/>
      <c r="BR62" s="436"/>
      <c r="BS62" s="435"/>
      <c r="BT62" s="436"/>
      <c r="BU62" s="435"/>
      <c r="BV62" s="436"/>
      <c r="BW62" s="435"/>
      <c r="BX62" s="436"/>
      <c r="BY62" s="435"/>
      <c r="BZ62" s="436"/>
      <c r="CA62" s="435"/>
      <c r="CB62" s="436"/>
      <c r="CC62" s="435"/>
      <c r="CD62" s="436"/>
      <c r="CE62" s="435"/>
      <c r="CF62" s="436"/>
      <c r="CG62" s="435"/>
      <c r="CH62" s="436"/>
      <c r="CI62" s="435"/>
      <c r="CJ62" s="436"/>
      <c r="CK62" s="435"/>
      <c r="CL62" s="436"/>
      <c r="CM62" s="435"/>
      <c r="CN62" s="436"/>
      <c r="CO62" s="435"/>
      <c r="CP62" s="436"/>
      <c r="CQ62" s="435"/>
      <c r="CR62" s="436"/>
      <c r="CS62" s="434" t="str">
        <f t="shared" si="4"/>
        <v/>
      </c>
      <c r="CT62" s="437" t="s">
        <v>253</v>
      </c>
      <c r="CU62" s="438"/>
      <c r="CV62" s="438"/>
      <c r="CW62" s="439" t="str">
        <f>IF(CV62="","",IF(IF(OR(T62=Desplegables!$B$5,T62=Desplegables!$B$6,),(U62-CV62)/(U62-W62),CV62/W62)&lt;0,0%,IF(IF(OR(T62=Desplegables!$B$5,T62=Desplegables!$B$6,),(U62-CV62)/(U62-W62),CV62/W62)&gt;1,100%,IF(OR(T62=Desplegables!$B$5,T62=Desplegables!$B$6,),(U62-CV62)/(U62-W62),CV62/W62))))</f>
        <v/>
      </c>
      <c r="CX62" s="439" t="str">
        <f>IF(CV62="","",IF(IF(OR(T62=Desplegables!$B$5,T62=Desplegables!$B$6,),(U62-CV62)/(U62-AI62),CV62/AI62)&lt;0,0%,IF(IF(OR(T62=Desplegables!$B$5,T62=Desplegables!$B$6,),(U62-CV62)/(U62-AI62),CV62/AI62)&gt;1,100%,IF(OR(T62=Desplegables!$B$5,T62=Desplegables!$B$6,),(U62-CV62)/(U62-AI62),CV62/AI62))))</f>
        <v/>
      </c>
      <c r="CY62" s="440"/>
      <c r="CZ62" s="441"/>
      <c r="DA62" s="439" t="str">
        <f t="shared" si="9"/>
        <v/>
      </c>
      <c r="DB62" s="442" t="str">
        <f t="shared" si="10"/>
        <v/>
      </c>
      <c r="DC62" s="443" t="str">
        <f t="shared" si="5"/>
        <v/>
      </c>
      <c r="DD62" s="443" t="str">
        <f t="shared" si="6"/>
        <v/>
      </c>
      <c r="DE62" s="437" t="s">
        <v>253</v>
      </c>
      <c r="DF62" s="444"/>
      <c r="DG62" s="439" t="str">
        <f>IF(DF62="","",IF(IF(OR(T62=Desplegables!$B$5,T62=Desplegables!$B$6,),(U62-DF62)/(U62-W62),DF62/W62)&lt;0,0%,IF(IF(OR(T62=Desplegables!$B$5,T62=Desplegables!$B$6,),(U62-DF62)/(U62-W62),DF62/W62)&gt;1,100%,IF(OR(T62=Desplegables!$B$5,T62=Desplegables!$B$6,),(U62-DF62)/(U62-W62),DF62/W62))))</f>
        <v/>
      </c>
      <c r="DH62" s="439" t="str">
        <f>IF(DF62="","",IF(IF(OR(T62=Desplegables!$B$5,T62=Desplegables!$B$6,),(U62-DF62)/(U62-AI62),DF62/AI62)&lt;0,0%,IF(IF(OR(T62=Desplegables!$B$5,T62=Desplegables!$B$6,),(U62-DF62)/(U62-AI62),DF62/AI62)&gt;1,100%,IF(OR(T62=Desplegables!$B$5,T62=Desplegables!$B$6,),(U62-DF62)/(U62-AI62),DF62/AI62))))</f>
        <v/>
      </c>
      <c r="DI62" s="445"/>
      <c r="DJ62" s="439" t="str">
        <f t="shared" si="18"/>
        <v/>
      </c>
      <c r="DK62" s="446" t="str">
        <f t="shared" si="19"/>
        <v/>
      </c>
      <c r="DL62" s="447" t="str">
        <f t="shared" si="20"/>
        <v/>
      </c>
      <c r="DM62" s="448" t="str">
        <f t="shared" si="21"/>
        <v/>
      </c>
      <c r="DN62" s="449"/>
    </row>
    <row r="63" spans="2:118" s="417" customFormat="1" ht="63.75">
      <c r="B63" s="418" t="s">
        <v>883</v>
      </c>
      <c r="C63" s="419">
        <f>SUMIF(B$38:B$68,B38,I$38:I$68)</f>
        <v>0.12903225806451613</v>
      </c>
      <c r="D63" s="420" t="s">
        <v>617</v>
      </c>
      <c r="E63" s="419">
        <f t="shared" si="22"/>
        <v>0.35483870967741926</v>
      </c>
      <c r="F63" s="420" t="s">
        <v>642</v>
      </c>
      <c r="G63" s="419">
        <f t="shared" si="16"/>
        <v>3.2258064516129031E-2</v>
      </c>
      <c r="H63" s="421" t="s">
        <v>643</v>
      </c>
      <c r="I63" s="422">
        <f t="shared" si="15"/>
        <v>3.2258064516129031E-2</v>
      </c>
      <c r="J63" s="423" t="s">
        <v>189</v>
      </c>
      <c r="K63" s="424" t="s">
        <v>641</v>
      </c>
      <c r="L63" s="424" t="s">
        <v>641</v>
      </c>
      <c r="M63" s="424" t="s">
        <v>376</v>
      </c>
      <c r="N63" s="425" t="s">
        <v>377</v>
      </c>
      <c r="O63" s="426">
        <v>45292</v>
      </c>
      <c r="P63" s="427">
        <v>45657</v>
      </c>
      <c r="Q63" s="426" t="s">
        <v>7</v>
      </c>
      <c r="R63" s="428" t="s">
        <v>640</v>
      </c>
      <c r="S63" s="429" t="s">
        <v>639</v>
      </c>
      <c r="T63" s="430" t="s">
        <v>63</v>
      </c>
      <c r="U63" s="431">
        <v>120</v>
      </c>
      <c r="V63" s="432">
        <v>2023</v>
      </c>
      <c r="W63" s="431">
        <v>135</v>
      </c>
      <c r="X63" s="431">
        <v>150</v>
      </c>
      <c r="Y63" s="431">
        <v>165</v>
      </c>
      <c r="Z63" s="431">
        <v>180</v>
      </c>
      <c r="AA63" s="431"/>
      <c r="AB63" s="431"/>
      <c r="AC63" s="431"/>
      <c r="AD63" s="431"/>
      <c r="AE63" s="431"/>
      <c r="AF63" s="431"/>
      <c r="AG63" s="431"/>
      <c r="AH63" s="431"/>
      <c r="AI63" s="431">
        <f t="shared" si="3"/>
        <v>630</v>
      </c>
      <c r="AJ63" s="433"/>
      <c r="AK63" s="433"/>
      <c r="AL63" s="433"/>
      <c r="AM63" s="433"/>
      <c r="AN63" s="433"/>
      <c r="AO63" s="433"/>
      <c r="AP63" s="433"/>
      <c r="AQ63" s="433"/>
      <c r="AR63" s="433"/>
      <c r="AS63" s="433"/>
      <c r="AT63" s="433"/>
      <c r="AU63" s="433"/>
      <c r="AV63" s="434" t="str">
        <f t="shared" si="14"/>
        <v/>
      </c>
      <c r="AW63" s="435"/>
      <c r="AX63" s="436" t="s">
        <v>88</v>
      </c>
      <c r="AY63" s="435"/>
      <c r="AZ63" s="436"/>
      <c r="BA63" s="435"/>
      <c r="BB63" s="436"/>
      <c r="BC63" s="435"/>
      <c r="BD63" s="436"/>
      <c r="BE63" s="435"/>
      <c r="BF63" s="436"/>
      <c r="BG63" s="435"/>
      <c r="BH63" s="436"/>
      <c r="BI63" s="435"/>
      <c r="BJ63" s="436"/>
      <c r="BK63" s="435"/>
      <c r="BL63" s="436"/>
      <c r="BM63" s="435"/>
      <c r="BN63" s="436"/>
      <c r="BO63" s="435"/>
      <c r="BP63" s="436"/>
      <c r="BQ63" s="435"/>
      <c r="BR63" s="436"/>
      <c r="BS63" s="435"/>
      <c r="BT63" s="436"/>
      <c r="BU63" s="435"/>
      <c r="BV63" s="436"/>
      <c r="BW63" s="435"/>
      <c r="BX63" s="436"/>
      <c r="BY63" s="435"/>
      <c r="BZ63" s="436"/>
      <c r="CA63" s="435"/>
      <c r="CB63" s="436"/>
      <c r="CC63" s="435"/>
      <c r="CD63" s="436"/>
      <c r="CE63" s="435"/>
      <c r="CF63" s="436"/>
      <c r="CG63" s="435"/>
      <c r="CH63" s="436"/>
      <c r="CI63" s="435"/>
      <c r="CJ63" s="436"/>
      <c r="CK63" s="435"/>
      <c r="CL63" s="436"/>
      <c r="CM63" s="435"/>
      <c r="CN63" s="436"/>
      <c r="CO63" s="435"/>
      <c r="CP63" s="436"/>
      <c r="CQ63" s="435"/>
      <c r="CR63" s="436"/>
      <c r="CS63" s="434" t="str">
        <f t="shared" si="4"/>
        <v/>
      </c>
      <c r="CT63" s="437" t="s">
        <v>254</v>
      </c>
      <c r="CU63" s="438"/>
      <c r="CV63" s="438"/>
      <c r="CW63" s="439" t="str">
        <f>IF(CV63="","",IF(IF(OR(T63=Desplegables!$B$5,T63=Desplegables!$B$6,),(U63-CV63)/(U63-W63),CV63/W63)&lt;0,0%,IF(IF(OR(T63=Desplegables!$B$5,T63=Desplegables!$B$6,),(U63-CV63)/(U63-W63),CV63/W63)&gt;1,100%,IF(OR(T63=Desplegables!$B$5,T63=Desplegables!$B$6,),(U63-CV63)/(U63-W63),CV63/W63))))</f>
        <v/>
      </c>
      <c r="CX63" s="439" t="str">
        <f>IF(CV63="","",IF(IF(OR(T63=Desplegables!$B$5,T63=Desplegables!$B$6,),(U63-CV63)/(U63-AI63),CV63/AI63)&lt;0,0%,IF(IF(OR(T63=Desplegables!$B$5,T63=Desplegables!$B$6,),(U63-CV63)/(U63-AI63),CV63/AI63)&gt;1,100%,IF(OR(T63=Desplegables!$B$5,T63=Desplegables!$B$6,),(U63-CV63)/(U63-AI63),CV63/AI63))))</f>
        <v/>
      </c>
      <c r="CY63" s="440"/>
      <c r="CZ63" s="441"/>
      <c r="DA63" s="439" t="str">
        <f t="shared" si="9"/>
        <v/>
      </c>
      <c r="DB63" s="442" t="str">
        <f t="shared" si="10"/>
        <v/>
      </c>
      <c r="DC63" s="443" t="str">
        <f t="shared" si="5"/>
        <v/>
      </c>
      <c r="DD63" s="443" t="str">
        <f t="shared" si="6"/>
        <v/>
      </c>
      <c r="DE63" s="437" t="s">
        <v>254</v>
      </c>
      <c r="DF63" s="444"/>
      <c r="DG63" s="439" t="str">
        <f>IF(DF63="","",IF(IF(OR(T63=Desplegables!$B$5,T63=Desplegables!$B$6,),(U63-DF63)/(U63-W63),DF63/W63)&lt;0,0%,IF(IF(OR(T63=Desplegables!$B$5,T63=Desplegables!$B$6,),(U63-DF63)/(U63-W63),DF63/W63)&gt;1,100%,IF(OR(T63=Desplegables!$B$5,T63=Desplegables!$B$6,),(U63-DF63)/(U63-W63),DF63/W63))))</f>
        <v/>
      </c>
      <c r="DH63" s="439" t="str">
        <f>IF(DF63="","",IF(IF(OR(T63=Desplegables!$B$5,T63=Desplegables!$B$6,),(U63-DF63)/(U63-AI63),DF63/AI63)&lt;0,0%,IF(IF(OR(T63=Desplegables!$B$5,T63=Desplegables!$B$6,),(U63-DF63)/(U63-AI63),DF63/AI63)&gt;1,100%,IF(OR(T63=Desplegables!$B$5,T63=Desplegables!$B$6,),(U63-DF63)/(U63-AI63),DF63/AI63))))</f>
        <v/>
      </c>
      <c r="DI63" s="445"/>
      <c r="DJ63" s="439" t="str">
        <f t="shared" si="18"/>
        <v/>
      </c>
      <c r="DK63" s="446" t="str">
        <f t="shared" si="19"/>
        <v/>
      </c>
      <c r="DL63" s="447" t="str">
        <f t="shared" si="20"/>
        <v/>
      </c>
      <c r="DM63" s="448" t="str">
        <f t="shared" si="21"/>
        <v/>
      </c>
      <c r="DN63" s="449"/>
    </row>
    <row r="64" spans="2:118" s="417" customFormat="1" ht="89.25">
      <c r="B64" s="418" t="s">
        <v>884</v>
      </c>
      <c r="C64" s="419">
        <f>SUMIF(B$38:B$68,B38,I$38:I$68)</f>
        <v>0.12903225806451613</v>
      </c>
      <c r="D64" s="420" t="s">
        <v>617</v>
      </c>
      <c r="E64" s="419">
        <f t="shared" si="22"/>
        <v>0.35483870967741926</v>
      </c>
      <c r="F64" s="420" t="s">
        <v>644</v>
      </c>
      <c r="G64" s="419">
        <f t="shared" si="16"/>
        <v>3.2258064516129031E-2</v>
      </c>
      <c r="H64" s="421" t="s">
        <v>645</v>
      </c>
      <c r="I64" s="422">
        <f t="shared" si="15"/>
        <v>3.2258064516129031E-2</v>
      </c>
      <c r="J64" s="423" t="s">
        <v>189</v>
      </c>
      <c r="K64" s="424" t="s">
        <v>646</v>
      </c>
      <c r="L64" s="424" t="s">
        <v>646</v>
      </c>
      <c r="M64" s="424" t="s">
        <v>376</v>
      </c>
      <c r="N64" s="425" t="s">
        <v>377</v>
      </c>
      <c r="O64" s="426">
        <v>45292</v>
      </c>
      <c r="P64" s="427">
        <v>45657</v>
      </c>
      <c r="Q64" s="426" t="s">
        <v>7</v>
      </c>
      <c r="R64" s="428" t="s">
        <v>647</v>
      </c>
      <c r="S64" s="429" t="s">
        <v>546</v>
      </c>
      <c r="T64" s="430" t="s">
        <v>63</v>
      </c>
      <c r="U64" s="431">
        <v>120</v>
      </c>
      <c r="V64" s="432">
        <v>2023</v>
      </c>
      <c r="W64" s="431">
        <v>135</v>
      </c>
      <c r="X64" s="431">
        <v>150</v>
      </c>
      <c r="Y64" s="431">
        <v>165</v>
      </c>
      <c r="Z64" s="431">
        <v>180</v>
      </c>
      <c r="AA64" s="431"/>
      <c r="AB64" s="431"/>
      <c r="AC64" s="431"/>
      <c r="AD64" s="431"/>
      <c r="AE64" s="431"/>
      <c r="AF64" s="431"/>
      <c r="AG64" s="431"/>
      <c r="AH64" s="431"/>
      <c r="AI64" s="431">
        <f t="shared" si="3"/>
        <v>630</v>
      </c>
      <c r="AJ64" s="433"/>
      <c r="AK64" s="433"/>
      <c r="AL64" s="433"/>
      <c r="AM64" s="433"/>
      <c r="AN64" s="433"/>
      <c r="AO64" s="433"/>
      <c r="AP64" s="433"/>
      <c r="AQ64" s="433"/>
      <c r="AR64" s="433"/>
      <c r="AS64" s="433"/>
      <c r="AT64" s="433"/>
      <c r="AU64" s="433"/>
      <c r="AV64" s="434" t="str">
        <f t="shared" si="14"/>
        <v/>
      </c>
      <c r="AW64" s="435"/>
      <c r="AX64" s="436" t="s">
        <v>88</v>
      </c>
      <c r="AY64" s="435"/>
      <c r="AZ64" s="436"/>
      <c r="BA64" s="435"/>
      <c r="BB64" s="436"/>
      <c r="BC64" s="435"/>
      <c r="BD64" s="436"/>
      <c r="BE64" s="435"/>
      <c r="BF64" s="436"/>
      <c r="BG64" s="435"/>
      <c r="BH64" s="436"/>
      <c r="BI64" s="435"/>
      <c r="BJ64" s="436"/>
      <c r="BK64" s="435"/>
      <c r="BL64" s="436"/>
      <c r="BM64" s="435"/>
      <c r="BN64" s="436"/>
      <c r="BO64" s="435"/>
      <c r="BP64" s="436"/>
      <c r="BQ64" s="435"/>
      <c r="BR64" s="436"/>
      <c r="BS64" s="435"/>
      <c r="BT64" s="436"/>
      <c r="BU64" s="435"/>
      <c r="BV64" s="436"/>
      <c r="BW64" s="435"/>
      <c r="BX64" s="436"/>
      <c r="BY64" s="435"/>
      <c r="BZ64" s="436"/>
      <c r="CA64" s="435"/>
      <c r="CB64" s="436"/>
      <c r="CC64" s="435"/>
      <c r="CD64" s="436"/>
      <c r="CE64" s="435"/>
      <c r="CF64" s="436"/>
      <c r="CG64" s="435"/>
      <c r="CH64" s="436"/>
      <c r="CI64" s="435"/>
      <c r="CJ64" s="436"/>
      <c r="CK64" s="435"/>
      <c r="CL64" s="436"/>
      <c r="CM64" s="435"/>
      <c r="CN64" s="436"/>
      <c r="CO64" s="435"/>
      <c r="CP64" s="436"/>
      <c r="CQ64" s="435"/>
      <c r="CR64" s="436"/>
      <c r="CS64" s="434" t="str">
        <f t="shared" si="4"/>
        <v/>
      </c>
      <c r="CT64" s="437" t="s">
        <v>255</v>
      </c>
      <c r="CU64" s="438"/>
      <c r="CV64" s="438"/>
      <c r="CW64" s="439" t="str">
        <f>IF(CV64="","",IF(IF(OR(T64=Desplegables!$B$5,T64=Desplegables!$B$6,),(U64-CV64)/(U64-W64),CV64/W64)&lt;0,0%,IF(IF(OR(T64=Desplegables!$B$5,T64=Desplegables!$B$6,),(U64-CV64)/(U64-W64),CV64/W64)&gt;1,100%,IF(OR(T64=Desplegables!$B$5,T64=Desplegables!$B$6,),(U64-CV64)/(U64-W64),CV64/W64))))</f>
        <v/>
      </c>
      <c r="CX64" s="439" t="str">
        <f>IF(CV64="","",IF(IF(OR(T64=Desplegables!$B$5,T64=Desplegables!$B$6,),(U64-CV64)/(U64-AI64),CV64/AI64)&lt;0,0%,IF(IF(OR(T64=Desplegables!$B$5,T64=Desplegables!$B$6,),(U64-CV64)/(U64-AI64),CV64/AI64)&gt;1,100%,IF(OR(T64=Desplegables!$B$5,T64=Desplegables!$B$6,),(U64-CV64)/(U64-AI64),CV64/AI64))))</f>
        <v/>
      </c>
      <c r="CY64" s="440"/>
      <c r="CZ64" s="441"/>
      <c r="DA64" s="439" t="str">
        <f t="shared" si="9"/>
        <v/>
      </c>
      <c r="DB64" s="442" t="str">
        <f t="shared" si="10"/>
        <v/>
      </c>
      <c r="DC64" s="443" t="str">
        <f t="shared" si="5"/>
        <v/>
      </c>
      <c r="DD64" s="443" t="str">
        <f t="shared" si="6"/>
        <v/>
      </c>
      <c r="DE64" s="437" t="s">
        <v>255</v>
      </c>
      <c r="DF64" s="444"/>
      <c r="DG64" s="439" t="str">
        <f>IF(DF64="","",IF(IF(OR(T64=Desplegables!$B$5,T64=Desplegables!$B$6,),(U64-DF64)/(U64-W64),DF64/W64)&lt;0,0%,IF(IF(OR(T64=Desplegables!$B$5,T64=Desplegables!$B$6,),(U64-DF64)/(U64-W64),DF64/W64)&gt;1,100%,IF(OR(T64=Desplegables!$B$5,T64=Desplegables!$B$6,),(U64-DF64)/(U64-W64),DF64/W64))))</f>
        <v/>
      </c>
      <c r="DH64" s="439" t="str">
        <f>IF(DF64="","",IF(IF(OR(T64=Desplegables!$B$5,T64=Desplegables!$B$6,),(U64-DF64)/(U64-AI64),DF64/AI64)&lt;0,0%,IF(IF(OR(T64=Desplegables!$B$5,T64=Desplegables!$B$6,),(U64-DF64)/(U64-AI64),DF64/AI64)&gt;1,100%,IF(OR(T64=Desplegables!$B$5,T64=Desplegables!$B$6,),(U64-DF64)/(U64-AI64),DF64/AI64))))</f>
        <v/>
      </c>
      <c r="DI64" s="445"/>
      <c r="DJ64" s="439" t="str">
        <f t="shared" si="18"/>
        <v/>
      </c>
      <c r="DK64" s="446" t="str">
        <f t="shared" si="19"/>
        <v/>
      </c>
      <c r="DL64" s="447" t="str">
        <f t="shared" si="20"/>
        <v/>
      </c>
      <c r="DM64" s="448" t="str">
        <f t="shared" si="21"/>
        <v/>
      </c>
      <c r="DN64" s="449"/>
    </row>
    <row r="65" spans="2:118" s="417" customFormat="1" ht="114.75">
      <c r="B65" s="418" t="s">
        <v>885</v>
      </c>
      <c r="C65" s="419">
        <f>SUMIF(B$38:B$68,B38,I$38:I$68)</f>
        <v>0.12903225806451613</v>
      </c>
      <c r="D65" s="420" t="s">
        <v>617</v>
      </c>
      <c r="E65" s="419">
        <f t="shared" si="22"/>
        <v>0.35483870967741926</v>
      </c>
      <c r="F65" s="420" t="s">
        <v>648</v>
      </c>
      <c r="G65" s="419">
        <f t="shared" si="16"/>
        <v>3.2258064516129031E-2</v>
      </c>
      <c r="H65" s="421" t="s">
        <v>649</v>
      </c>
      <c r="I65" s="422">
        <f t="shared" si="15"/>
        <v>3.2258064516129031E-2</v>
      </c>
      <c r="J65" s="423" t="s">
        <v>189</v>
      </c>
      <c r="K65" s="424" t="s">
        <v>650</v>
      </c>
      <c r="L65" s="424" t="s">
        <v>650</v>
      </c>
      <c r="M65" s="424" t="s">
        <v>221</v>
      </c>
      <c r="N65" s="425" t="s">
        <v>222</v>
      </c>
      <c r="O65" s="426">
        <v>45292</v>
      </c>
      <c r="P65" s="427">
        <v>45657</v>
      </c>
      <c r="Q65" s="426" t="s">
        <v>16</v>
      </c>
      <c r="R65" s="428" t="s">
        <v>651</v>
      </c>
      <c r="S65" s="429" t="s">
        <v>546</v>
      </c>
      <c r="T65" s="430" t="s">
        <v>63</v>
      </c>
      <c r="U65" s="431">
        <v>44</v>
      </c>
      <c r="V65" s="432">
        <v>2023</v>
      </c>
      <c r="W65" s="431">
        <v>50</v>
      </c>
      <c r="X65" s="431">
        <v>56</v>
      </c>
      <c r="Y65" s="431">
        <v>62</v>
      </c>
      <c r="Z65" s="431">
        <v>68</v>
      </c>
      <c r="AA65" s="431"/>
      <c r="AB65" s="431"/>
      <c r="AC65" s="431"/>
      <c r="AD65" s="431"/>
      <c r="AE65" s="431"/>
      <c r="AF65" s="431"/>
      <c r="AG65" s="431"/>
      <c r="AH65" s="431"/>
      <c r="AI65" s="431">
        <f t="shared" si="3"/>
        <v>236</v>
      </c>
      <c r="AJ65" s="433"/>
      <c r="AK65" s="433"/>
      <c r="AL65" s="433"/>
      <c r="AM65" s="433"/>
      <c r="AN65" s="433"/>
      <c r="AO65" s="433"/>
      <c r="AP65" s="433"/>
      <c r="AQ65" s="433"/>
      <c r="AR65" s="433"/>
      <c r="AS65" s="433"/>
      <c r="AT65" s="433"/>
      <c r="AU65" s="433"/>
      <c r="AV65" s="434" t="str">
        <f t="shared" si="14"/>
        <v/>
      </c>
      <c r="AW65" s="435"/>
      <c r="AX65" s="436" t="s">
        <v>88</v>
      </c>
      <c r="AY65" s="435"/>
      <c r="AZ65" s="436"/>
      <c r="BA65" s="435"/>
      <c r="BB65" s="436"/>
      <c r="BC65" s="435"/>
      <c r="BD65" s="436"/>
      <c r="BE65" s="435"/>
      <c r="BF65" s="436"/>
      <c r="BG65" s="435"/>
      <c r="BH65" s="436"/>
      <c r="BI65" s="435"/>
      <c r="BJ65" s="436"/>
      <c r="BK65" s="435"/>
      <c r="BL65" s="436"/>
      <c r="BM65" s="435"/>
      <c r="BN65" s="436"/>
      <c r="BO65" s="435"/>
      <c r="BP65" s="436"/>
      <c r="BQ65" s="435"/>
      <c r="BR65" s="436"/>
      <c r="BS65" s="435"/>
      <c r="BT65" s="436"/>
      <c r="BU65" s="435"/>
      <c r="BV65" s="436"/>
      <c r="BW65" s="435"/>
      <c r="BX65" s="436"/>
      <c r="BY65" s="435"/>
      <c r="BZ65" s="436"/>
      <c r="CA65" s="435"/>
      <c r="CB65" s="436"/>
      <c r="CC65" s="435"/>
      <c r="CD65" s="436"/>
      <c r="CE65" s="435"/>
      <c r="CF65" s="436"/>
      <c r="CG65" s="435"/>
      <c r="CH65" s="436"/>
      <c r="CI65" s="435"/>
      <c r="CJ65" s="436"/>
      <c r="CK65" s="435"/>
      <c r="CL65" s="436"/>
      <c r="CM65" s="435"/>
      <c r="CN65" s="436"/>
      <c r="CO65" s="435"/>
      <c r="CP65" s="436"/>
      <c r="CQ65" s="435"/>
      <c r="CR65" s="436"/>
      <c r="CS65" s="434" t="str">
        <f t="shared" si="4"/>
        <v/>
      </c>
      <c r="CT65" s="437" t="s">
        <v>239</v>
      </c>
      <c r="CU65" s="438"/>
      <c r="CV65" s="438"/>
      <c r="CW65" s="439" t="str">
        <f>IF(CV65="","",IF(IF(OR(T65=Desplegables!$B$5,T65=Desplegables!$B$6,),(U65-CV65)/(U65-W65),CV65/W65)&lt;0,0%,IF(IF(OR(T65=Desplegables!$B$5,T65=Desplegables!$B$6,),(U65-CV65)/(U65-W65),CV65/W65)&gt;1,100%,IF(OR(T65=Desplegables!$B$5,T65=Desplegables!$B$6,),(U65-CV65)/(U65-W65),CV65/W65))))</f>
        <v/>
      </c>
      <c r="CX65" s="439" t="str">
        <f>IF(CV65="","",IF(IF(OR(T65=Desplegables!$B$5,T65=Desplegables!$B$6,),(U65-CV65)/(U65-AI65),CV65/AI65)&lt;0,0%,IF(IF(OR(T65=Desplegables!$B$5,T65=Desplegables!$B$6,),(U65-CV65)/(U65-AI65),CV65/AI65)&gt;1,100%,IF(OR(T65=Desplegables!$B$5,T65=Desplegables!$B$6,),(U65-CV65)/(U65-AI65),CV65/AI65))))</f>
        <v/>
      </c>
      <c r="CY65" s="440"/>
      <c r="CZ65" s="441"/>
      <c r="DA65" s="439" t="str">
        <f t="shared" si="9"/>
        <v/>
      </c>
      <c r="DB65" s="442" t="str">
        <f t="shared" si="10"/>
        <v/>
      </c>
      <c r="DC65" s="443" t="str">
        <f t="shared" si="5"/>
        <v/>
      </c>
      <c r="DD65" s="443" t="str">
        <f t="shared" si="6"/>
        <v/>
      </c>
      <c r="DE65" s="437" t="s">
        <v>239</v>
      </c>
      <c r="DF65" s="444"/>
      <c r="DG65" s="439" t="str">
        <f>IF(DF65="","",IF(IF(OR(T65=Desplegables!$B$5,T65=Desplegables!$B$6,),(U65-DF65)/(U65-W65),DF65/W65)&lt;0,0%,IF(IF(OR(T65=Desplegables!$B$5,T65=Desplegables!$B$6,),(U65-DF65)/(U65-W65),DF65/W65)&gt;1,100%,IF(OR(T65=Desplegables!$B$5,T65=Desplegables!$B$6,),(U65-DF65)/(U65-W65),DF65/W65))))</f>
        <v/>
      </c>
      <c r="DH65" s="439" t="str">
        <f>IF(DF65="","",IF(IF(OR(T65=Desplegables!$B$5,T65=Desplegables!$B$6,),(U65-DF65)/(U65-AI65),DF65/AI65)&lt;0,0%,IF(IF(OR(T65=Desplegables!$B$5,T65=Desplegables!$B$6,),(U65-DF65)/(U65-AI65),DF65/AI65)&gt;1,100%,IF(OR(T65=Desplegables!$B$5,T65=Desplegables!$B$6,),(U65-DF65)/(U65-AI65),DF65/AI65))))</f>
        <v/>
      </c>
      <c r="DI65" s="445"/>
      <c r="DJ65" s="439" t="str">
        <f t="shared" si="18"/>
        <v/>
      </c>
      <c r="DK65" s="446" t="str">
        <f t="shared" si="19"/>
        <v/>
      </c>
      <c r="DL65" s="447" t="str">
        <f t="shared" si="20"/>
        <v/>
      </c>
      <c r="DM65" s="448" t="str">
        <f t="shared" si="21"/>
        <v/>
      </c>
      <c r="DN65" s="449"/>
    </row>
    <row r="66" spans="2:118" s="417" customFormat="1" ht="127.5">
      <c r="B66" s="418" t="s">
        <v>886</v>
      </c>
      <c r="C66" s="419">
        <f>SUMIF(B$38:B$68,B38,I$38:I$68)</f>
        <v>0.12903225806451613</v>
      </c>
      <c r="D66" s="420" t="s">
        <v>617</v>
      </c>
      <c r="E66" s="419">
        <f t="shared" si="22"/>
        <v>0.35483870967741926</v>
      </c>
      <c r="F66" s="420" t="s">
        <v>652</v>
      </c>
      <c r="G66" s="419">
        <f t="shared" si="16"/>
        <v>3.2258064516129031E-2</v>
      </c>
      <c r="H66" s="421" t="s">
        <v>653</v>
      </c>
      <c r="I66" s="422">
        <f t="shared" si="15"/>
        <v>3.2258064516129031E-2</v>
      </c>
      <c r="J66" s="423" t="s">
        <v>189</v>
      </c>
      <c r="K66" s="424" t="s">
        <v>654</v>
      </c>
      <c r="L66" s="424" t="s">
        <v>654</v>
      </c>
      <c r="M66" s="424" t="s">
        <v>341</v>
      </c>
      <c r="N66" s="425" t="s">
        <v>346</v>
      </c>
      <c r="O66" s="426">
        <v>45292</v>
      </c>
      <c r="P66" s="427">
        <v>45657</v>
      </c>
      <c r="Q66" s="426" t="s">
        <v>16</v>
      </c>
      <c r="R66" s="428" t="s">
        <v>655</v>
      </c>
      <c r="S66" s="429" t="s">
        <v>656</v>
      </c>
      <c r="T66" s="430" t="s">
        <v>62</v>
      </c>
      <c r="U66" s="450">
        <v>0.16400000000000001</v>
      </c>
      <c r="V66" s="432">
        <v>2023</v>
      </c>
      <c r="W66" s="450">
        <v>0.16400000000000001</v>
      </c>
      <c r="X66" s="450">
        <v>0.16</v>
      </c>
      <c r="Y66" s="450">
        <v>0.158</v>
      </c>
      <c r="Z66" s="450">
        <v>0.154</v>
      </c>
      <c r="AA66" s="431"/>
      <c r="AB66" s="431"/>
      <c r="AC66" s="431"/>
      <c r="AD66" s="431"/>
      <c r="AE66" s="439"/>
      <c r="AF66" s="450"/>
      <c r="AG66" s="450"/>
      <c r="AH66" s="450"/>
      <c r="AI66" s="431">
        <f t="shared" si="3"/>
        <v>0.63600000000000001</v>
      </c>
      <c r="AJ66" s="433"/>
      <c r="AK66" s="433"/>
      <c r="AL66" s="433"/>
      <c r="AM66" s="433"/>
      <c r="AN66" s="433"/>
      <c r="AO66" s="433"/>
      <c r="AP66" s="433"/>
      <c r="AQ66" s="433"/>
      <c r="AR66" s="433"/>
      <c r="AS66" s="433"/>
      <c r="AT66" s="433"/>
      <c r="AU66" s="433"/>
      <c r="AV66" s="434" t="str">
        <f t="shared" si="14"/>
        <v/>
      </c>
      <c r="AW66" s="435"/>
      <c r="AX66" s="436" t="s">
        <v>88</v>
      </c>
      <c r="AY66" s="435"/>
      <c r="AZ66" s="436"/>
      <c r="BA66" s="435"/>
      <c r="BB66" s="436"/>
      <c r="BC66" s="435"/>
      <c r="BD66" s="436"/>
      <c r="BE66" s="435"/>
      <c r="BF66" s="436"/>
      <c r="BG66" s="435"/>
      <c r="BH66" s="436"/>
      <c r="BI66" s="435"/>
      <c r="BJ66" s="436"/>
      <c r="BK66" s="435"/>
      <c r="BL66" s="436"/>
      <c r="BM66" s="435"/>
      <c r="BN66" s="436"/>
      <c r="BO66" s="435"/>
      <c r="BP66" s="436"/>
      <c r="BQ66" s="435"/>
      <c r="BR66" s="436"/>
      <c r="BS66" s="435"/>
      <c r="BT66" s="436"/>
      <c r="BU66" s="435"/>
      <c r="BV66" s="436"/>
      <c r="BW66" s="435"/>
      <c r="BX66" s="436"/>
      <c r="BY66" s="435"/>
      <c r="BZ66" s="436"/>
      <c r="CA66" s="435"/>
      <c r="CB66" s="436"/>
      <c r="CC66" s="435"/>
      <c r="CD66" s="436"/>
      <c r="CE66" s="435"/>
      <c r="CF66" s="436"/>
      <c r="CG66" s="435"/>
      <c r="CH66" s="436"/>
      <c r="CI66" s="435"/>
      <c r="CJ66" s="436"/>
      <c r="CK66" s="435"/>
      <c r="CL66" s="436"/>
      <c r="CM66" s="435"/>
      <c r="CN66" s="436"/>
      <c r="CO66" s="435"/>
      <c r="CP66" s="436"/>
      <c r="CQ66" s="435"/>
      <c r="CR66" s="436"/>
      <c r="CS66" s="434" t="str">
        <f t="shared" si="4"/>
        <v/>
      </c>
      <c r="CT66" s="437" t="s">
        <v>256</v>
      </c>
      <c r="CU66" s="450"/>
      <c r="CV66" s="450"/>
      <c r="CW66" s="439" t="str">
        <f>IF(CV66="","",IF(IF(OR(T66=Desplegables!$B$5,T66=Desplegables!$B$6,),(U66-CV66)/(U66-W66),CV66/W66)&lt;0,0%,IF(IF(OR(T66=Desplegables!$B$5,T66=Desplegables!$B$6,),(U66-CV66)/(U66-W66),CV66/W66)&gt;1,100%,IF(OR(T66=Desplegables!$B$5,T66=Desplegables!$B$6,),(U66-CV66)/(U66-W66),CV66/W66))))</f>
        <v/>
      </c>
      <c r="CX66" s="439" t="str">
        <f>IF(CV66="","",IF(IF(OR(T66=Desplegables!$B$5,T66=Desplegables!$B$6,),(U66-CV66)/(U66-AI66),CV66/AI66)&lt;0,0%,IF(IF(OR(T66=Desplegables!$B$5,T66=Desplegables!$B$6,),(U66-CV66)/(U66-AI66),CV66/AI66)&gt;1,100%,IF(OR(T66=Desplegables!$B$5,T66=Desplegables!$B$6,),(U66-CV66)/(U66-AI66),CV66/AI66))))</f>
        <v/>
      </c>
      <c r="CY66" s="440"/>
      <c r="CZ66" s="441"/>
      <c r="DA66" s="439" t="str">
        <f t="shared" si="9"/>
        <v/>
      </c>
      <c r="DB66" s="442" t="str">
        <f t="shared" si="10"/>
        <v/>
      </c>
      <c r="DC66" s="443" t="str">
        <f t="shared" si="5"/>
        <v/>
      </c>
      <c r="DD66" s="443" t="str">
        <f t="shared" si="6"/>
        <v/>
      </c>
      <c r="DE66" s="437" t="s">
        <v>256</v>
      </c>
      <c r="DF66" s="439"/>
      <c r="DG66" s="439" t="str">
        <f>IF(DF66="","",IF(IF(OR(T66=Desplegables!$B$5,T66=Desplegables!$B$6,),(U66-DF66)/(U66-W66),DF66/W66)&lt;0,0%,IF(IF(OR(T66=Desplegables!$B$5,T66=Desplegables!$B$6,),(U66-DF66)/(U66-W66),DF66/W66)&gt;1,100%,IF(OR(T66=Desplegables!$B$5,T66=Desplegables!$B$6,),(U66-DF66)/(U66-W66),DF66/W66))))</f>
        <v/>
      </c>
      <c r="DH66" s="439" t="str">
        <f>IF(DF66="","",IF(IF(OR(T66=Desplegables!$B$5,T66=Desplegables!$B$6,),(U66-DF66)/(U66-AI66),DF66/AI66)&lt;0,0%,IF(IF(OR(T66=Desplegables!$B$5,T66=Desplegables!$B$6,),(U66-DF66)/(U66-AI66),DF66/AI66)&gt;1,100%,IF(OR(T66=Desplegables!$B$5,T66=Desplegables!$B$6,),(U66-DF66)/(U66-AI66),DF66/AI66))))</f>
        <v/>
      </c>
      <c r="DI66" s="445"/>
      <c r="DJ66" s="439" t="str">
        <f t="shared" si="18"/>
        <v/>
      </c>
      <c r="DK66" s="446" t="str">
        <f t="shared" si="19"/>
        <v/>
      </c>
      <c r="DL66" s="447" t="str">
        <f t="shared" si="20"/>
        <v/>
      </c>
      <c r="DM66" s="448" t="str">
        <f t="shared" si="21"/>
        <v/>
      </c>
      <c r="DN66" s="449"/>
    </row>
    <row r="67" spans="2:118" s="417" customFormat="1" ht="89.25">
      <c r="B67" s="418" t="s">
        <v>886</v>
      </c>
      <c r="C67" s="419">
        <f>SUMIF(B$38:B$68,B38,I$38:I$68)</f>
        <v>0.12903225806451613</v>
      </c>
      <c r="D67" s="420" t="s">
        <v>617</v>
      </c>
      <c r="E67" s="419">
        <f t="shared" si="22"/>
        <v>0.35483870967741926</v>
      </c>
      <c r="F67" s="420" t="s">
        <v>657</v>
      </c>
      <c r="G67" s="419">
        <f t="shared" si="16"/>
        <v>3.2258064516129031E-2</v>
      </c>
      <c r="H67" s="421" t="s">
        <v>658</v>
      </c>
      <c r="I67" s="422">
        <f t="shared" si="15"/>
        <v>3.2258064516129031E-2</v>
      </c>
      <c r="J67" s="423" t="s">
        <v>189</v>
      </c>
      <c r="K67" s="424" t="s">
        <v>869</v>
      </c>
      <c r="L67" s="424" t="s">
        <v>654</v>
      </c>
      <c r="M67" s="424" t="s">
        <v>335</v>
      </c>
      <c r="N67" s="425" t="s">
        <v>336</v>
      </c>
      <c r="O67" s="426">
        <v>45292</v>
      </c>
      <c r="P67" s="427">
        <v>45657</v>
      </c>
      <c r="Q67" s="426" t="s">
        <v>7</v>
      </c>
      <c r="R67" s="428" t="s">
        <v>659</v>
      </c>
      <c r="S67" s="429" t="s">
        <v>546</v>
      </c>
      <c r="T67" s="430" t="s">
        <v>63</v>
      </c>
      <c r="U67" s="431">
        <v>1</v>
      </c>
      <c r="V67" s="432">
        <v>2023</v>
      </c>
      <c r="W67" s="431">
        <v>1</v>
      </c>
      <c r="X67" s="431">
        <v>1</v>
      </c>
      <c r="Y67" s="431">
        <v>1</v>
      </c>
      <c r="Z67" s="431">
        <v>1</v>
      </c>
      <c r="AA67" s="431"/>
      <c r="AB67" s="431"/>
      <c r="AC67" s="431"/>
      <c r="AD67" s="431"/>
      <c r="AE67" s="431"/>
      <c r="AF67" s="431"/>
      <c r="AG67" s="431"/>
      <c r="AH67" s="431"/>
      <c r="AI67" s="431">
        <f t="shared" si="3"/>
        <v>4</v>
      </c>
      <c r="AJ67" s="433"/>
      <c r="AK67" s="433"/>
      <c r="AL67" s="433"/>
      <c r="AM67" s="433"/>
      <c r="AN67" s="433"/>
      <c r="AO67" s="433"/>
      <c r="AP67" s="433"/>
      <c r="AQ67" s="433"/>
      <c r="AR67" s="433"/>
      <c r="AS67" s="433"/>
      <c r="AT67" s="433"/>
      <c r="AU67" s="433"/>
      <c r="AV67" s="434" t="str">
        <f t="shared" ref="AV67:AV103" si="24">IF(SUM(AJ67:AU67)=0,"",SUM(AJ67:AU67))</f>
        <v/>
      </c>
      <c r="AW67" s="435">
        <v>1</v>
      </c>
      <c r="AX67" s="436" t="s">
        <v>88</v>
      </c>
      <c r="AY67" s="435"/>
      <c r="AZ67" s="436"/>
      <c r="BA67" s="435"/>
      <c r="BB67" s="436"/>
      <c r="BC67" s="435"/>
      <c r="BD67" s="436"/>
      <c r="BE67" s="435"/>
      <c r="BF67" s="436"/>
      <c r="BG67" s="435"/>
      <c r="BH67" s="436"/>
      <c r="BI67" s="435"/>
      <c r="BJ67" s="436"/>
      <c r="BK67" s="435"/>
      <c r="BL67" s="436"/>
      <c r="BM67" s="435"/>
      <c r="BN67" s="436"/>
      <c r="BO67" s="435"/>
      <c r="BP67" s="436"/>
      <c r="BQ67" s="435"/>
      <c r="BR67" s="436"/>
      <c r="BS67" s="435"/>
      <c r="BT67" s="436"/>
      <c r="BU67" s="435"/>
      <c r="BV67" s="436"/>
      <c r="BW67" s="435"/>
      <c r="BX67" s="436"/>
      <c r="BY67" s="435"/>
      <c r="BZ67" s="436"/>
      <c r="CA67" s="435"/>
      <c r="CB67" s="436"/>
      <c r="CC67" s="435"/>
      <c r="CD67" s="436"/>
      <c r="CE67" s="435"/>
      <c r="CF67" s="436"/>
      <c r="CG67" s="435"/>
      <c r="CH67" s="436"/>
      <c r="CI67" s="435"/>
      <c r="CJ67" s="436"/>
      <c r="CK67" s="435"/>
      <c r="CL67" s="436"/>
      <c r="CM67" s="435"/>
      <c r="CN67" s="436"/>
      <c r="CO67" s="435"/>
      <c r="CP67" s="436"/>
      <c r="CQ67" s="435"/>
      <c r="CR67" s="436"/>
      <c r="CS67" s="434">
        <f t="shared" si="4"/>
        <v>1</v>
      </c>
      <c r="CT67" s="437" t="s">
        <v>257</v>
      </c>
      <c r="CU67" s="438"/>
      <c r="CV67" s="438"/>
      <c r="CW67" s="439" t="str">
        <f>IF(CV67="","",IF(IF(OR(T67=Desplegables!$B$5,T67=Desplegables!$B$6,),(U67-CV67)/(U67-W67),CV67/W67)&lt;0,0%,IF(IF(OR(T67=Desplegables!$B$5,T67=Desplegables!$B$6,),(U67-CV67)/(U67-W67),CV67/W67)&gt;1,100%,IF(OR(T67=Desplegables!$B$5,T67=Desplegables!$B$6,),(U67-CV67)/(U67-W67),CV67/W67))))</f>
        <v/>
      </c>
      <c r="CX67" s="439" t="str">
        <f>IF(CV67="","",IF(IF(OR(T67=Desplegables!$B$5,T67=Desplegables!$B$6,),(U67-CV67)/(U67-AI67),CV67/AI67)&lt;0,0%,IF(IF(OR(T67=Desplegables!$B$5,T67=Desplegables!$B$6,),(U67-CV67)/(U67-AI67),CV67/AI67)&gt;1,100%,IF(OR(T67=Desplegables!$B$5,T67=Desplegables!$B$6,),(U67-CV67)/(U67-AI67),CV67/AI67))))</f>
        <v/>
      </c>
      <c r="CY67" s="440"/>
      <c r="CZ67" s="441"/>
      <c r="DA67" s="439" t="str">
        <f t="shared" si="9"/>
        <v/>
      </c>
      <c r="DB67" s="442" t="str">
        <f t="shared" si="10"/>
        <v/>
      </c>
      <c r="DC67" s="443" t="str">
        <f t="shared" si="5"/>
        <v/>
      </c>
      <c r="DD67" s="443" t="str">
        <f t="shared" si="6"/>
        <v/>
      </c>
      <c r="DE67" s="437" t="s">
        <v>257</v>
      </c>
      <c r="DF67" s="444"/>
      <c r="DG67" s="439" t="str">
        <f>IF(DF67="","",IF(IF(OR(T67=Desplegables!$B$5,T67=Desplegables!$B$6,),(U67-DF67)/(U67-W67),DF67/W67)&lt;0,0%,IF(IF(OR(T67=Desplegables!$B$5,T67=Desplegables!$B$6,),(U67-DF67)/(U67-W67),DF67/W67)&gt;1,100%,IF(OR(T67=Desplegables!$B$5,T67=Desplegables!$B$6,),(U67-DF67)/(U67-W67),DF67/W67))))</f>
        <v/>
      </c>
      <c r="DH67" s="439" t="str">
        <f>IF(DF67="","",IF(IF(OR(T67=Desplegables!$B$5,T67=Desplegables!$B$6,),(U67-DF67)/(U67-AI67),DF67/AI67)&lt;0,0%,IF(IF(OR(T67=Desplegables!$B$5,T67=Desplegables!$B$6,),(U67-DF67)/(U67-AI67),DF67/AI67)&gt;1,100%,IF(OR(T67=Desplegables!$B$5,T67=Desplegables!$B$6,),(U67-DF67)/(U67-AI67),DF67/AI67))))</f>
        <v/>
      </c>
      <c r="DI67" s="445"/>
      <c r="DJ67" s="439" t="str">
        <f t="shared" si="18"/>
        <v/>
      </c>
      <c r="DK67" s="446" t="str">
        <f t="shared" si="19"/>
        <v/>
      </c>
      <c r="DL67" s="447" t="str">
        <f t="shared" si="20"/>
        <v/>
      </c>
      <c r="DM67" s="448" t="str">
        <f t="shared" si="21"/>
        <v/>
      </c>
      <c r="DN67" s="449"/>
    </row>
    <row r="68" spans="2:118" s="417" customFormat="1" ht="63.75">
      <c r="B68" s="418" t="s">
        <v>886</v>
      </c>
      <c r="C68" s="419">
        <f>SUMIF(B$38:B$68,B38,I$38:I$68)</f>
        <v>0.12903225806451613</v>
      </c>
      <c r="D68" s="420" t="s">
        <v>617</v>
      </c>
      <c r="E68" s="419">
        <f t="shared" si="22"/>
        <v>0.35483870967741926</v>
      </c>
      <c r="F68" s="420" t="s">
        <v>660</v>
      </c>
      <c r="G68" s="419">
        <f t="shared" si="16"/>
        <v>3.2258064516129031E-2</v>
      </c>
      <c r="H68" s="421" t="s">
        <v>661</v>
      </c>
      <c r="I68" s="422">
        <f>IFERROR(1/COUNTA(H$38:H$68),"0%")</f>
        <v>3.2258064516129031E-2</v>
      </c>
      <c r="J68" s="423" t="s">
        <v>189</v>
      </c>
      <c r="K68" s="424" t="s">
        <v>662</v>
      </c>
      <c r="L68" s="424" t="s">
        <v>662</v>
      </c>
      <c r="M68" s="424" t="s">
        <v>221</v>
      </c>
      <c r="N68" s="425" t="s">
        <v>222</v>
      </c>
      <c r="O68" s="426">
        <v>45292</v>
      </c>
      <c r="P68" s="427">
        <v>45657</v>
      </c>
      <c r="Q68" s="426" t="s">
        <v>16</v>
      </c>
      <c r="R68" s="428" t="s">
        <v>659</v>
      </c>
      <c r="S68" s="429" t="s">
        <v>546</v>
      </c>
      <c r="T68" s="430" t="s">
        <v>63</v>
      </c>
      <c r="U68" s="431">
        <v>44</v>
      </c>
      <c r="V68" s="432">
        <v>2023</v>
      </c>
      <c r="W68" s="431">
        <v>50</v>
      </c>
      <c r="X68" s="431">
        <v>56</v>
      </c>
      <c r="Y68" s="431">
        <v>62</v>
      </c>
      <c r="Z68" s="431">
        <v>68</v>
      </c>
      <c r="AA68" s="431"/>
      <c r="AB68" s="431"/>
      <c r="AC68" s="431"/>
      <c r="AD68" s="431"/>
      <c r="AE68" s="431"/>
      <c r="AF68" s="431"/>
      <c r="AG68" s="431"/>
      <c r="AH68" s="431"/>
      <c r="AI68" s="431">
        <f t="shared" si="3"/>
        <v>236</v>
      </c>
      <c r="AJ68" s="433"/>
      <c r="AK68" s="433"/>
      <c r="AL68" s="433"/>
      <c r="AM68" s="433"/>
      <c r="AN68" s="433"/>
      <c r="AO68" s="433"/>
      <c r="AP68" s="433"/>
      <c r="AQ68" s="433"/>
      <c r="AR68" s="433"/>
      <c r="AS68" s="433"/>
      <c r="AT68" s="433"/>
      <c r="AU68" s="433"/>
      <c r="AV68" s="434" t="str">
        <f t="shared" si="24"/>
        <v/>
      </c>
      <c r="AW68" s="435"/>
      <c r="AX68" s="436" t="s">
        <v>88</v>
      </c>
      <c r="AY68" s="435"/>
      <c r="AZ68" s="436"/>
      <c r="BA68" s="435"/>
      <c r="BB68" s="436"/>
      <c r="BC68" s="435"/>
      <c r="BD68" s="436"/>
      <c r="BE68" s="435"/>
      <c r="BF68" s="436"/>
      <c r="BG68" s="435"/>
      <c r="BH68" s="436"/>
      <c r="BI68" s="435"/>
      <c r="BJ68" s="436"/>
      <c r="BK68" s="435"/>
      <c r="BL68" s="436"/>
      <c r="BM68" s="435"/>
      <c r="BN68" s="436"/>
      <c r="BO68" s="435"/>
      <c r="BP68" s="436"/>
      <c r="BQ68" s="435"/>
      <c r="BR68" s="436"/>
      <c r="BS68" s="435"/>
      <c r="BT68" s="436"/>
      <c r="BU68" s="435"/>
      <c r="BV68" s="436"/>
      <c r="BW68" s="435"/>
      <c r="BX68" s="436"/>
      <c r="BY68" s="435"/>
      <c r="BZ68" s="436"/>
      <c r="CA68" s="435"/>
      <c r="CB68" s="436"/>
      <c r="CC68" s="435"/>
      <c r="CD68" s="436"/>
      <c r="CE68" s="435"/>
      <c r="CF68" s="436"/>
      <c r="CG68" s="435"/>
      <c r="CH68" s="436"/>
      <c r="CI68" s="435"/>
      <c r="CJ68" s="436"/>
      <c r="CK68" s="435"/>
      <c r="CL68" s="436"/>
      <c r="CM68" s="435"/>
      <c r="CN68" s="436"/>
      <c r="CO68" s="435"/>
      <c r="CP68" s="436"/>
      <c r="CQ68" s="435"/>
      <c r="CR68" s="436"/>
      <c r="CS68" s="434" t="str">
        <f t="shared" si="4"/>
        <v/>
      </c>
      <c r="CT68" s="437" t="s">
        <v>238</v>
      </c>
      <c r="CU68" s="438"/>
      <c r="CV68" s="438">
        <v>401</v>
      </c>
      <c r="CW68" s="439">
        <f>IF(CV68="","",IF(IF(OR(T68=Desplegables!$B$5,T68=Desplegables!$B$6,),(U68-CV68)/(U68-W68),CV68/W68)&lt;0,0%,IF(IF(OR(T68=Desplegables!$B$5,T68=Desplegables!$B$6,),(U68-CV68)/(U68-W68),CV68/W68)&gt;1,100%,IF(OR(T68=Desplegables!$B$5,T68=Desplegables!$B$6,),(U68-CV68)/(U68-W68),CV68/W68))))</f>
        <v>1</v>
      </c>
      <c r="CX68" s="439">
        <f>IF(CV68="","",IF(IF(OR(T68=Desplegables!$B$5,T68=Desplegables!$B$6,),(U68-CV68)/(U68-AI68),CV68/AI68)&lt;0,0%,IF(IF(OR(T68=Desplegables!$B$5,T68=Desplegables!$B$6,),(U68-CV68)/(U68-AI68),CV68/AI68)&gt;1,100%,IF(OR(T68=Desplegables!$B$5,T68=Desplegables!$B$6,),(U68-CV68)/(U68-AI68),CV68/AI68))))</f>
        <v>1</v>
      </c>
      <c r="CY68" s="440"/>
      <c r="CZ68" s="441"/>
      <c r="DA68" s="439" t="str">
        <f t="shared" si="9"/>
        <v/>
      </c>
      <c r="DB68" s="442">
        <f t="shared" si="10"/>
        <v>1</v>
      </c>
      <c r="DC68" s="443">
        <f t="shared" si="5"/>
        <v>9.0909090909090925E-2</v>
      </c>
      <c r="DD68" s="443">
        <f t="shared" si="6"/>
        <v>3.2258064516129031E-2</v>
      </c>
      <c r="DE68" s="437" t="s">
        <v>238</v>
      </c>
      <c r="DF68" s="444"/>
      <c r="DG68" s="439" t="str">
        <f>IF(DF68="","",IF(IF(OR(T68=Desplegables!$B$5,T68=Desplegables!$B$6,),(U68-DF68)/(U68-W68),DF68/W68)&lt;0,0%,IF(IF(OR(T68=Desplegables!$B$5,T68=Desplegables!$B$6,),(U68-DF68)/(U68-W68),DF68/W68)&gt;1,100%,IF(OR(T68=Desplegables!$B$5,T68=Desplegables!$B$6,),(U68-DF68)/(U68-W68),DF68/W68))))</f>
        <v/>
      </c>
      <c r="DH68" s="439" t="str">
        <f>IF(DF68="","",IF(IF(OR(T68=Desplegables!$B$5,T68=Desplegables!$B$6,),(U68-DF68)/(U68-AI68),DF68/AI68)&lt;0,0%,IF(IF(OR(T68=Desplegables!$B$5,T68=Desplegables!$B$6,),(U68-DF68)/(U68-AI68),DF68/AI68)&gt;1,100%,IF(OR(T68=Desplegables!$B$5,T68=Desplegables!$B$6,),(U68-DF68)/(U68-AI68),DF68/AI68))))</f>
        <v/>
      </c>
      <c r="DI68" s="445"/>
      <c r="DJ68" s="439" t="str">
        <f t="shared" si="18"/>
        <v/>
      </c>
      <c r="DK68" s="446" t="str">
        <f t="shared" si="19"/>
        <v/>
      </c>
      <c r="DL68" s="447" t="str">
        <f t="shared" si="20"/>
        <v/>
      </c>
      <c r="DM68" s="448" t="str">
        <f t="shared" si="21"/>
        <v/>
      </c>
      <c r="DN68" s="449"/>
    </row>
    <row r="69" spans="2:118" s="417" customFormat="1" ht="89.25">
      <c r="B69" s="418" t="s">
        <v>886</v>
      </c>
      <c r="C69" s="419">
        <f>SUMIF(B$69:B$89,B69,I$69:I$89)</f>
        <v>9.5238095238095233E-2</v>
      </c>
      <c r="D69" s="420" t="s">
        <v>617</v>
      </c>
      <c r="E69" s="419">
        <f>SUMIF(D$69:D$89,D89,I$69:I$89)</f>
        <v>0.85714285714285743</v>
      </c>
      <c r="F69" s="420" t="s">
        <v>663</v>
      </c>
      <c r="G69" s="419">
        <f>SUMIF(F$69:F$89,F69,I$69:I$89)</f>
        <v>4.7619047619047616E-2</v>
      </c>
      <c r="H69" s="421" t="s">
        <v>664</v>
      </c>
      <c r="I69" s="422">
        <f t="shared" ref="I69:I89" si="25">IFERROR(1/COUNTA(H$69:H$89),"0%")</f>
        <v>4.7619047619047616E-2</v>
      </c>
      <c r="J69" s="423" t="s">
        <v>189</v>
      </c>
      <c r="K69" s="424" t="s">
        <v>665</v>
      </c>
      <c r="L69" s="424" t="s">
        <v>665</v>
      </c>
      <c r="M69" s="424" t="s">
        <v>341</v>
      </c>
      <c r="N69" s="425" t="s">
        <v>346</v>
      </c>
      <c r="O69" s="426">
        <v>45292</v>
      </c>
      <c r="P69" s="427">
        <v>45657</v>
      </c>
      <c r="Q69" s="426" t="s">
        <v>16</v>
      </c>
      <c r="R69" s="428" t="s">
        <v>666</v>
      </c>
      <c r="S69" s="429" t="s">
        <v>546</v>
      </c>
      <c r="T69" s="430" t="s">
        <v>63</v>
      </c>
      <c r="U69" s="439">
        <v>1</v>
      </c>
      <c r="V69" s="432">
        <v>2023</v>
      </c>
      <c r="W69" s="451">
        <v>1</v>
      </c>
      <c r="X69" s="451">
        <v>1</v>
      </c>
      <c r="Y69" s="451">
        <v>1</v>
      </c>
      <c r="Z69" s="451">
        <v>1</v>
      </c>
      <c r="AA69" s="452"/>
      <c r="AB69" s="451"/>
      <c r="AC69" s="451"/>
      <c r="AD69" s="451"/>
      <c r="AE69" s="451"/>
      <c r="AF69" s="451"/>
      <c r="AG69" s="451"/>
      <c r="AH69" s="439"/>
      <c r="AI69" s="431">
        <f t="shared" si="3"/>
        <v>4</v>
      </c>
      <c r="AJ69" s="433"/>
      <c r="AK69" s="433"/>
      <c r="AL69" s="433"/>
      <c r="AM69" s="433"/>
      <c r="AN69" s="433"/>
      <c r="AO69" s="433"/>
      <c r="AP69" s="433"/>
      <c r="AQ69" s="433"/>
      <c r="AR69" s="433"/>
      <c r="AS69" s="433"/>
      <c r="AT69" s="433"/>
      <c r="AU69" s="433"/>
      <c r="AV69" s="434" t="str">
        <f t="shared" si="24"/>
        <v/>
      </c>
      <c r="AW69" s="435"/>
      <c r="AX69" s="436" t="s">
        <v>88</v>
      </c>
      <c r="AY69" s="435"/>
      <c r="AZ69" s="436"/>
      <c r="BA69" s="435"/>
      <c r="BB69" s="436"/>
      <c r="BC69" s="435"/>
      <c r="BD69" s="436"/>
      <c r="BE69" s="435"/>
      <c r="BF69" s="436"/>
      <c r="BG69" s="435"/>
      <c r="BH69" s="436"/>
      <c r="BI69" s="435"/>
      <c r="BJ69" s="436"/>
      <c r="BK69" s="435"/>
      <c r="BL69" s="436"/>
      <c r="BM69" s="435"/>
      <c r="BN69" s="436"/>
      <c r="BO69" s="435"/>
      <c r="BP69" s="436"/>
      <c r="BQ69" s="435"/>
      <c r="BR69" s="436"/>
      <c r="BS69" s="435"/>
      <c r="BT69" s="436"/>
      <c r="BU69" s="435"/>
      <c r="BV69" s="436"/>
      <c r="BW69" s="435"/>
      <c r="BX69" s="436"/>
      <c r="BY69" s="435"/>
      <c r="BZ69" s="436"/>
      <c r="CA69" s="435"/>
      <c r="CB69" s="436"/>
      <c r="CC69" s="435"/>
      <c r="CD69" s="436"/>
      <c r="CE69" s="435"/>
      <c r="CF69" s="436"/>
      <c r="CG69" s="435"/>
      <c r="CH69" s="436"/>
      <c r="CI69" s="435"/>
      <c r="CJ69" s="436"/>
      <c r="CK69" s="435"/>
      <c r="CL69" s="436"/>
      <c r="CM69" s="435"/>
      <c r="CN69" s="436"/>
      <c r="CO69" s="435"/>
      <c r="CP69" s="436"/>
      <c r="CQ69" s="435"/>
      <c r="CR69" s="436"/>
      <c r="CS69" s="434" t="str">
        <f t="shared" si="4"/>
        <v/>
      </c>
      <c r="CT69" s="437" t="s">
        <v>258</v>
      </c>
      <c r="CU69" s="453"/>
      <c r="CV69" s="453"/>
      <c r="CW69" s="439" t="str">
        <f>IF(CV69="","",IF(IF(OR(T69=Desplegables!$B$5,T69=Desplegables!$B$6,),(U69-CV69)/(U69-W69),CV69/W69)&lt;0,0%,IF(IF(OR(T69=Desplegables!$B$5,T69=Desplegables!$B$6,),(U69-CV69)/(U69-W69),CV69/W69)&gt;1,100%,IF(OR(T69=Desplegables!$B$5,T69=Desplegables!$B$6,),(U69-CV69)/(U69-W69),CV69/W69))))</f>
        <v/>
      </c>
      <c r="CX69" s="439" t="str">
        <f>IF(CV69="","",IF(IF(OR(T69=Desplegables!$B$5,T69=Desplegables!$B$6,),(U69-CV69)/(U69-AI69),CV69/AI69)&lt;0,0%,IF(IF(OR(T69=Desplegables!$B$5,T69=Desplegables!$B$6,),(U69-CV69)/(U69-AI69),CV69/AI69)&gt;1,100%,IF(OR(T69=Desplegables!$B$5,T69=Desplegables!$B$6,),(U69-CV69)/(U69-AI69),CV69/AI69))))</f>
        <v/>
      </c>
      <c r="CY69" s="440"/>
      <c r="CZ69" s="441"/>
      <c r="DA69" s="439" t="str">
        <f t="shared" si="9"/>
        <v/>
      </c>
      <c r="DB69" s="442" t="str">
        <f t="shared" si="10"/>
        <v/>
      </c>
      <c r="DC69" s="443" t="str">
        <f t="shared" si="5"/>
        <v/>
      </c>
      <c r="DD69" s="443" t="str">
        <f t="shared" si="6"/>
        <v/>
      </c>
      <c r="DE69" s="437" t="s">
        <v>258</v>
      </c>
      <c r="DF69" s="439"/>
      <c r="DG69" s="439" t="str">
        <f>IF(DF69="","",IF(IF(OR(T69=Desplegables!$B$5,T69=Desplegables!$B$6,),(U69-DF69)/(U69-W69),DF69/W69)&lt;0,0%,IF(IF(OR(T69=Desplegables!$B$5,T69=Desplegables!$B$6,),(U69-DF69)/(U69-W69),DF69/W69)&gt;1,100%,IF(OR(T69=Desplegables!$B$5,T69=Desplegables!$B$6,),(U69-DF69)/(U69-W69),DF69/W69))))</f>
        <v/>
      </c>
      <c r="DH69" s="439" t="str">
        <f>IF(DF69="","",IF(IF(OR(T69=Desplegables!$B$5,T69=Desplegables!$B$6,),(U69-DF69)/(U69-AI69),DF69/AI69)&lt;0,0%,IF(IF(OR(T69=Desplegables!$B$5,T69=Desplegables!$B$6,),(U69-DF69)/(U69-AI69),DF69/AI69)&gt;1,100%,IF(OR(T69=Desplegables!$B$5,T69=Desplegables!$B$6,),(U69-DF69)/(U69-AI69),DF69/AI69))))</f>
        <v/>
      </c>
      <c r="DI69" s="445"/>
      <c r="DJ69" s="439" t="str">
        <f t="shared" si="18"/>
        <v/>
      </c>
      <c r="DK69" s="446" t="str">
        <f t="shared" si="19"/>
        <v/>
      </c>
      <c r="DL69" s="447" t="str">
        <f t="shared" si="20"/>
        <v/>
      </c>
      <c r="DM69" s="448" t="str">
        <f t="shared" si="21"/>
        <v/>
      </c>
      <c r="DN69" s="449"/>
    </row>
    <row r="70" spans="2:118" s="417" customFormat="1" ht="63.75">
      <c r="B70" s="418" t="s">
        <v>886</v>
      </c>
      <c r="C70" s="419">
        <f>SUMIF(B$69:B$89,B69,I$69:I$89)</f>
        <v>9.5238095238095233E-2</v>
      </c>
      <c r="D70" s="420" t="s">
        <v>617</v>
      </c>
      <c r="E70" s="419">
        <f>SUMIF(D$69:D$89,D89,I$69:I$89)</f>
        <v>0.85714285714285743</v>
      </c>
      <c r="F70" s="420" t="s">
        <v>667</v>
      </c>
      <c r="G70" s="419">
        <f>SUMIF(F$69:F$89,F69,I$69:I$89)</f>
        <v>4.7619047619047616E-2</v>
      </c>
      <c r="H70" s="421" t="s">
        <v>668</v>
      </c>
      <c r="I70" s="422">
        <f t="shared" si="25"/>
        <v>4.7619047619047616E-2</v>
      </c>
      <c r="J70" s="423" t="s">
        <v>189</v>
      </c>
      <c r="K70" s="424" t="s">
        <v>869</v>
      </c>
      <c r="L70" s="424" t="s">
        <v>654</v>
      </c>
      <c r="M70" s="424" t="s">
        <v>341</v>
      </c>
      <c r="N70" s="425" t="s">
        <v>346</v>
      </c>
      <c r="O70" s="426">
        <v>45292</v>
      </c>
      <c r="P70" s="427">
        <v>45657</v>
      </c>
      <c r="Q70" s="426" t="s">
        <v>16</v>
      </c>
      <c r="R70" s="428" t="s">
        <v>669</v>
      </c>
      <c r="S70" s="429" t="s">
        <v>670</v>
      </c>
      <c r="T70" s="430" t="s">
        <v>63</v>
      </c>
      <c r="U70" s="439">
        <v>1</v>
      </c>
      <c r="V70" s="432">
        <v>2023</v>
      </c>
      <c r="W70" s="451">
        <v>1</v>
      </c>
      <c r="X70" s="451">
        <v>1</v>
      </c>
      <c r="Y70" s="451">
        <v>1</v>
      </c>
      <c r="Z70" s="451">
        <v>1</v>
      </c>
      <c r="AA70" s="452"/>
      <c r="AB70" s="451"/>
      <c r="AC70" s="451"/>
      <c r="AD70" s="451"/>
      <c r="AE70" s="451"/>
      <c r="AF70" s="451"/>
      <c r="AG70" s="451"/>
      <c r="AH70" s="439"/>
      <c r="AI70" s="431">
        <f t="shared" si="3"/>
        <v>4</v>
      </c>
      <c r="AJ70" s="433"/>
      <c r="AK70" s="433"/>
      <c r="AL70" s="433"/>
      <c r="AM70" s="433"/>
      <c r="AN70" s="433"/>
      <c r="AO70" s="433"/>
      <c r="AP70" s="433"/>
      <c r="AQ70" s="433"/>
      <c r="AR70" s="433"/>
      <c r="AS70" s="433"/>
      <c r="AT70" s="433"/>
      <c r="AU70" s="433"/>
      <c r="AV70" s="434" t="str">
        <f t="shared" si="24"/>
        <v/>
      </c>
      <c r="AW70" s="435"/>
      <c r="AX70" s="436" t="s">
        <v>88</v>
      </c>
      <c r="AY70" s="435"/>
      <c r="AZ70" s="436"/>
      <c r="BA70" s="435"/>
      <c r="BB70" s="436"/>
      <c r="BC70" s="435"/>
      <c r="BD70" s="436"/>
      <c r="BE70" s="435"/>
      <c r="BF70" s="436"/>
      <c r="BG70" s="435"/>
      <c r="BH70" s="436"/>
      <c r="BI70" s="435"/>
      <c r="BJ70" s="436"/>
      <c r="BK70" s="435"/>
      <c r="BL70" s="436"/>
      <c r="BM70" s="435"/>
      <c r="BN70" s="436"/>
      <c r="BO70" s="435"/>
      <c r="BP70" s="436"/>
      <c r="BQ70" s="435"/>
      <c r="BR70" s="436"/>
      <c r="BS70" s="435"/>
      <c r="BT70" s="436"/>
      <c r="BU70" s="435"/>
      <c r="BV70" s="436"/>
      <c r="BW70" s="435"/>
      <c r="BX70" s="436"/>
      <c r="BY70" s="435"/>
      <c r="BZ70" s="436"/>
      <c r="CA70" s="435"/>
      <c r="CB70" s="436"/>
      <c r="CC70" s="435"/>
      <c r="CD70" s="436"/>
      <c r="CE70" s="435"/>
      <c r="CF70" s="436"/>
      <c r="CG70" s="435"/>
      <c r="CH70" s="436"/>
      <c r="CI70" s="435"/>
      <c r="CJ70" s="436"/>
      <c r="CK70" s="435"/>
      <c r="CL70" s="436"/>
      <c r="CM70" s="435"/>
      <c r="CN70" s="436"/>
      <c r="CO70" s="435"/>
      <c r="CP70" s="436"/>
      <c r="CQ70" s="435"/>
      <c r="CR70" s="436"/>
      <c r="CS70" s="434" t="str">
        <f t="shared" si="4"/>
        <v/>
      </c>
      <c r="CT70" s="437" t="s">
        <v>259</v>
      </c>
      <c r="CU70" s="453"/>
      <c r="CV70" s="453"/>
      <c r="CW70" s="439" t="str">
        <f>IF(CV70="","",IF(IF(OR(T70=Desplegables!$B$5,T70=Desplegables!$B$6,),(U70-CV70)/(U70-W70),CV70/W70)&lt;0,0%,IF(IF(OR(T70=Desplegables!$B$5,T70=Desplegables!$B$6,),(U70-CV70)/(U70-W70),CV70/W70)&gt;1,100%,IF(OR(T70=Desplegables!$B$5,T70=Desplegables!$B$6,),(U70-CV70)/(U70-W70),CV70/W70))))</f>
        <v/>
      </c>
      <c r="CX70" s="439" t="str">
        <f>IF(CV70="","",IF(IF(OR(T70=Desplegables!$B$5,T70=Desplegables!$B$6,),(U70-CV70)/(U70-AI70),CV70/AI70)&lt;0,0%,IF(IF(OR(T70=Desplegables!$B$5,T70=Desplegables!$B$6,),(U70-CV70)/(U70-AI70),CV70/AI70)&gt;1,100%,IF(OR(T70=Desplegables!$B$5,T70=Desplegables!$B$6,),(U70-CV70)/(U70-AI70),CV70/AI70))))</f>
        <v/>
      </c>
      <c r="CY70" s="440"/>
      <c r="CZ70" s="441"/>
      <c r="DA70" s="439" t="str">
        <f t="shared" si="9"/>
        <v/>
      </c>
      <c r="DB70" s="442" t="str">
        <f t="shared" si="10"/>
        <v/>
      </c>
      <c r="DC70" s="443" t="str">
        <f t="shared" si="5"/>
        <v/>
      </c>
      <c r="DD70" s="443" t="str">
        <f t="shared" si="6"/>
        <v/>
      </c>
      <c r="DE70" s="437" t="s">
        <v>259</v>
      </c>
      <c r="DF70" s="439"/>
      <c r="DG70" s="439" t="str">
        <f>IF(DF70="","",IF(IF(OR(T70=Desplegables!$B$5,T70=Desplegables!$B$6,),(U70-DF70)/(U70-W70),DF70/W70)&lt;0,0%,IF(IF(OR(T70=Desplegables!$B$5,T70=Desplegables!$B$6,),(U70-DF70)/(U70-W70),DF70/W70)&gt;1,100%,IF(OR(T70=Desplegables!$B$5,T70=Desplegables!$B$6,),(U70-DF70)/(U70-W70),DF70/W70))))</f>
        <v/>
      </c>
      <c r="DH70" s="439" t="str">
        <f>IF(DF70="","",IF(IF(OR(T70=Desplegables!$B$5,T70=Desplegables!$B$6,),(U70-DF70)/(U70-AI70),DF70/AI70)&lt;0,0%,IF(IF(OR(T70=Desplegables!$B$5,T70=Desplegables!$B$6,),(U70-DF70)/(U70-AI70),DF70/AI70)&gt;1,100%,IF(OR(T70=Desplegables!$B$5,T70=Desplegables!$B$6,),(U70-DF70)/(U70-AI70),DF70/AI70))))</f>
        <v/>
      </c>
      <c r="DI70" s="445"/>
      <c r="DJ70" s="439" t="str">
        <f t="shared" si="18"/>
        <v/>
      </c>
      <c r="DK70" s="446" t="str">
        <f t="shared" si="19"/>
        <v/>
      </c>
      <c r="DL70" s="447" t="str">
        <f t="shared" si="20"/>
        <v/>
      </c>
      <c r="DM70" s="448" t="str">
        <f t="shared" si="21"/>
        <v/>
      </c>
      <c r="DN70" s="449"/>
    </row>
    <row r="71" spans="2:118" s="417" customFormat="1" ht="76.5">
      <c r="B71" s="418" t="s">
        <v>887</v>
      </c>
      <c r="C71" s="419">
        <f>SUMIF(B$69:B$89,B69,I$69:I$89)</f>
        <v>9.5238095238095233E-2</v>
      </c>
      <c r="D71" s="420" t="s">
        <v>617</v>
      </c>
      <c r="E71" s="419">
        <f>SUMIF(D$69:D$89,D89,I$69:I$89)</f>
        <v>0.85714285714285743</v>
      </c>
      <c r="F71" s="420" t="s">
        <v>671</v>
      </c>
      <c r="G71" s="419">
        <f>SUMIF(F$69:F$89,F69,I$69:I$89)</f>
        <v>4.7619047619047616E-2</v>
      </c>
      <c r="H71" s="421" t="s">
        <v>672</v>
      </c>
      <c r="I71" s="422">
        <f t="shared" si="25"/>
        <v>4.7619047619047616E-2</v>
      </c>
      <c r="J71" s="423" t="s">
        <v>189</v>
      </c>
      <c r="K71" s="424" t="s">
        <v>662</v>
      </c>
      <c r="L71" s="424" t="s">
        <v>673</v>
      </c>
      <c r="M71" s="424" t="s">
        <v>343</v>
      </c>
      <c r="N71" s="425" t="s">
        <v>349</v>
      </c>
      <c r="O71" s="426">
        <v>45292</v>
      </c>
      <c r="P71" s="427">
        <v>45657</v>
      </c>
      <c r="Q71" s="426" t="s">
        <v>16</v>
      </c>
      <c r="R71" s="428" t="s">
        <v>674</v>
      </c>
      <c r="S71" s="429" t="s">
        <v>675</v>
      </c>
      <c r="T71" s="430" t="s">
        <v>63</v>
      </c>
      <c r="U71" s="439">
        <v>1</v>
      </c>
      <c r="V71" s="432">
        <v>2023</v>
      </c>
      <c r="W71" s="451">
        <v>1</v>
      </c>
      <c r="X71" s="451">
        <v>1</v>
      </c>
      <c r="Y71" s="451">
        <v>1</v>
      </c>
      <c r="Z71" s="451">
        <v>1</v>
      </c>
      <c r="AA71" s="452"/>
      <c r="AB71" s="451"/>
      <c r="AC71" s="451"/>
      <c r="AD71" s="451"/>
      <c r="AE71" s="451"/>
      <c r="AF71" s="451"/>
      <c r="AG71" s="451"/>
      <c r="AH71" s="439"/>
      <c r="AI71" s="431">
        <f t="shared" si="3"/>
        <v>4</v>
      </c>
      <c r="AJ71" s="433"/>
      <c r="AK71" s="433"/>
      <c r="AL71" s="433"/>
      <c r="AM71" s="433"/>
      <c r="AN71" s="433"/>
      <c r="AO71" s="433"/>
      <c r="AP71" s="433"/>
      <c r="AQ71" s="433"/>
      <c r="AR71" s="433"/>
      <c r="AS71" s="433"/>
      <c r="AT71" s="433"/>
      <c r="AU71" s="433"/>
      <c r="AV71" s="434" t="str">
        <f t="shared" si="24"/>
        <v/>
      </c>
      <c r="AW71" s="435"/>
      <c r="AX71" s="436" t="s">
        <v>88</v>
      </c>
      <c r="AY71" s="435"/>
      <c r="AZ71" s="436"/>
      <c r="BA71" s="435"/>
      <c r="BB71" s="436"/>
      <c r="BC71" s="435"/>
      <c r="BD71" s="436"/>
      <c r="BE71" s="435"/>
      <c r="BF71" s="436"/>
      <c r="BG71" s="435"/>
      <c r="BH71" s="436"/>
      <c r="BI71" s="435"/>
      <c r="BJ71" s="436"/>
      <c r="BK71" s="435"/>
      <c r="BL71" s="436"/>
      <c r="BM71" s="435"/>
      <c r="BN71" s="436"/>
      <c r="BO71" s="435"/>
      <c r="BP71" s="436"/>
      <c r="BQ71" s="435"/>
      <c r="BR71" s="436"/>
      <c r="BS71" s="435"/>
      <c r="BT71" s="436"/>
      <c r="BU71" s="435"/>
      <c r="BV71" s="436"/>
      <c r="BW71" s="435"/>
      <c r="BX71" s="436"/>
      <c r="BY71" s="435"/>
      <c r="BZ71" s="436"/>
      <c r="CA71" s="435"/>
      <c r="CB71" s="436"/>
      <c r="CC71" s="435"/>
      <c r="CD71" s="436"/>
      <c r="CE71" s="435"/>
      <c r="CF71" s="436"/>
      <c r="CG71" s="435"/>
      <c r="CH71" s="436"/>
      <c r="CI71" s="435"/>
      <c r="CJ71" s="436"/>
      <c r="CK71" s="435"/>
      <c r="CL71" s="436"/>
      <c r="CM71" s="435"/>
      <c r="CN71" s="436"/>
      <c r="CO71" s="435"/>
      <c r="CP71" s="436"/>
      <c r="CQ71" s="435"/>
      <c r="CR71" s="436"/>
      <c r="CS71" s="434" t="str">
        <f t="shared" si="4"/>
        <v/>
      </c>
      <c r="CT71" s="437" t="s">
        <v>260</v>
      </c>
      <c r="CU71" s="453"/>
      <c r="CV71" s="453"/>
      <c r="CW71" s="439" t="str">
        <f>IF(CV71="","",IF(IF(OR(T71=Desplegables!$B$5,T71=Desplegables!$B$6,),(U71-CV71)/(U71-W71),CV71/W71)&lt;0,0%,IF(IF(OR(T71=Desplegables!$B$5,T71=Desplegables!$B$6,),(U71-CV71)/(U71-W71),CV71/W71)&gt;1,100%,IF(OR(T71=Desplegables!$B$5,T71=Desplegables!$B$6,),(U71-CV71)/(U71-W71),CV71/W71))))</f>
        <v/>
      </c>
      <c r="CX71" s="439" t="str">
        <f>IF(CV71="","",IF(IF(OR(T71=Desplegables!$B$5,T71=Desplegables!$B$6,),(U71-CV71)/(U71-AI71),CV71/AI71)&lt;0,0%,IF(IF(OR(T71=Desplegables!$B$5,T71=Desplegables!$B$6,),(U71-CV71)/(U71-AI71),CV71/AI71)&gt;1,100%,IF(OR(T71=Desplegables!$B$5,T71=Desplegables!$B$6,),(U71-CV71)/(U71-AI71),CV71/AI71))))</f>
        <v/>
      </c>
      <c r="CY71" s="440"/>
      <c r="CZ71" s="441"/>
      <c r="DA71" s="439" t="str">
        <f t="shared" si="9"/>
        <v/>
      </c>
      <c r="DB71" s="442" t="str">
        <f t="shared" si="10"/>
        <v/>
      </c>
      <c r="DC71" s="443" t="str">
        <f t="shared" si="5"/>
        <v/>
      </c>
      <c r="DD71" s="443" t="str">
        <f t="shared" si="6"/>
        <v/>
      </c>
      <c r="DE71" s="437" t="s">
        <v>260</v>
      </c>
      <c r="DF71" s="439"/>
      <c r="DG71" s="439" t="str">
        <f>IF(DF71="","",IF(IF(OR(T71=Desplegables!$B$5,T71=Desplegables!$B$6,),(U71-DF71)/(U71-W71),DF71/W71)&lt;0,0%,IF(IF(OR(T71=Desplegables!$B$5,T71=Desplegables!$B$6,),(U71-DF71)/(U71-W71),DF71/W71)&gt;1,100%,IF(OR(T71=Desplegables!$B$5,T71=Desplegables!$B$6,),(U71-DF71)/(U71-W71),DF71/W71))))</f>
        <v/>
      </c>
      <c r="DH71" s="439" t="str">
        <f>IF(DF71="","",IF(IF(OR(T71=Desplegables!$B$5,T71=Desplegables!$B$6,),(U71-DF71)/(U71-AI71),DF71/AI71)&lt;0,0%,IF(IF(OR(T71=Desplegables!$B$5,T71=Desplegables!$B$6,),(U71-DF71)/(U71-AI71),DF71/AI71)&gt;1,100%,IF(OR(T71=Desplegables!$B$5,T71=Desplegables!$B$6,),(U71-DF71)/(U71-AI71),DF71/AI71))))</f>
        <v/>
      </c>
      <c r="DI71" s="445"/>
      <c r="DJ71" s="439" t="str">
        <f t="shared" si="18"/>
        <v/>
      </c>
      <c r="DK71" s="446" t="str">
        <f t="shared" si="19"/>
        <v/>
      </c>
      <c r="DL71" s="447" t="str">
        <f t="shared" si="20"/>
        <v/>
      </c>
      <c r="DM71" s="448" t="str">
        <f t="shared" si="21"/>
        <v/>
      </c>
      <c r="DN71" s="449"/>
    </row>
    <row r="72" spans="2:118" s="283" customFormat="1" ht="76.5">
      <c r="B72" s="284" t="s">
        <v>888</v>
      </c>
      <c r="C72" s="285">
        <f>SUMIF(B$69:B$89,B69,I$69:I$89)</f>
        <v>9.5238095238095233E-2</v>
      </c>
      <c r="D72" s="286" t="s">
        <v>676</v>
      </c>
      <c r="E72" s="285">
        <f>SUMIF(D$69:D$89,D89,I$69:I$89)</f>
        <v>0.85714285714285743</v>
      </c>
      <c r="F72" s="286" t="s">
        <v>677</v>
      </c>
      <c r="G72" s="285">
        <f>SUMIF(F$69:F$89,F69,I$69:I$89)</f>
        <v>4.7619047619047616E-2</v>
      </c>
      <c r="H72" s="287" t="s">
        <v>678</v>
      </c>
      <c r="I72" s="288">
        <f t="shared" si="25"/>
        <v>4.7619047619047616E-2</v>
      </c>
      <c r="J72" s="289" t="s">
        <v>189</v>
      </c>
      <c r="K72" s="290" t="s">
        <v>679</v>
      </c>
      <c r="L72" s="290" t="s">
        <v>679</v>
      </c>
      <c r="M72" s="290" t="s">
        <v>378</v>
      </c>
      <c r="N72" s="291" t="s">
        <v>380</v>
      </c>
      <c r="O72" s="292">
        <v>45292</v>
      </c>
      <c r="P72" s="293">
        <v>45657</v>
      </c>
      <c r="Q72" s="292" t="s">
        <v>16</v>
      </c>
      <c r="R72" s="294" t="s">
        <v>680</v>
      </c>
      <c r="S72" s="295" t="s">
        <v>682</v>
      </c>
      <c r="T72" s="296" t="s">
        <v>63</v>
      </c>
      <c r="U72" s="305">
        <v>1</v>
      </c>
      <c r="V72" s="298">
        <v>2023</v>
      </c>
      <c r="W72" s="369">
        <v>1</v>
      </c>
      <c r="X72" s="369">
        <v>1</v>
      </c>
      <c r="Y72" s="369">
        <v>1</v>
      </c>
      <c r="Z72" s="369">
        <v>1</v>
      </c>
      <c r="AA72" s="370"/>
      <c r="AB72" s="369"/>
      <c r="AC72" s="369"/>
      <c r="AD72" s="369"/>
      <c r="AE72" s="369"/>
      <c r="AF72" s="369"/>
      <c r="AG72" s="369"/>
      <c r="AH72" s="305"/>
      <c r="AI72" s="297">
        <f t="shared" si="3"/>
        <v>4</v>
      </c>
      <c r="AJ72" s="299"/>
      <c r="AK72" s="299"/>
      <c r="AL72" s="299"/>
      <c r="AM72" s="299"/>
      <c r="AN72" s="299"/>
      <c r="AO72" s="299"/>
      <c r="AP72" s="299"/>
      <c r="AQ72" s="299"/>
      <c r="AR72" s="299"/>
      <c r="AS72" s="299"/>
      <c r="AT72" s="299"/>
      <c r="AU72" s="299"/>
      <c r="AV72" s="300" t="str">
        <f t="shared" si="24"/>
        <v/>
      </c>
      <c r="AW72" s="301">
        <v>1</v>
      </c>
      <c r="AX72" s="302" t="s">
        <v>88</v>
      </c>
      <c r="AY72" s="301"/>
      <c r="AZ72" s="302"/>
      <c r="BA72" s="301"/>
      <c r="BB72" s="302"/>
      <c r="BC72" s="301"/>
      <c r="BD72" s="302"/>
      <c r="BE72" s="301"/>
      <c r="BF72" s="302"/>
      <c r="BG72" s="301"/>
      <c r="BH72" s="302"/>
      <c r="BI72" s="301"/>
      <c r="BJ72" s="302"/>
      <c r="BK72" s="301"/>
      <c r="BL72" s="302"/>
      <c r="BM72" s="301"/>
      <c r="BN72" s="302"/>
      <c r="BO72" s="301"/>
      <c r="BP72" s="302"/>
      <c r="BQ72" s="301"/>
      <c r="BR72" s="302"/>
      <c r="BS72" s="301"/>
      <c r="BT72" s="302"/>
      <c r="BU72" s="301"/>
      <c r="BV72" s="302"/>
      <c r="BW72" s="301"/>
      <c r="BX72" s="302"/>
      <c r="BY72" s="301"/>
      <c r="BZ72" s="302"/>
      <c r="CA72" s="301"/>
      <c r="CB72" s="302"/>
      <c r="CC72" s="301"/>
      <c r="CD72" s="302"/>
      <c r="CE72" s="301"/>
      <c r="CF72" s="302"/>
      <c r="CG72" s="301"/>
      <c r="CH72" s="302"/>
      <c r="CI72" s="301"/>
      <c r="CJ72" s="302"/>
      <c r="CK72" s="301"/>
      <c r="CL72" s="302"/>
      <c r="CM72" s="301"/>
      <c r="CN72" s="302"/>
      <c r="CO72" s="301"/>
      <c r="CP72" s="302"/>
      <c r="CQ72" s="301"/>
      <c r="CR72" s="302"/>
      <c r="CS72" s="300">
        <f t="shared" si="4"/>
        <v>1</v>
      </c>
      <c r="CT72" s="303" t="s">
        <v>261</v>
      </c>
      <c r="CU72" s="371"/>
      <c r="CV72" s="371"/>
      <c r="CW72" s="305" t="str">
        <f>IF(CV72="","",IF(IF(OR(T72=Desplegables!$B$5,T72=Desplegables!$B$6,),(U72-CV72)/(U72-W72),CV72/W72)&lt;0,0%,IF(IF(OR(T72=Desplegables!$B$5,T72=Desplegables!$B$6,),(U72-CV72)/(U72-W72),CV72/W72)&gt;1,100%,IF(OR(T72=Desplegables!$B$5,T72=Desplegables!$B$6,),(U72-CV72)/(U72-W72),CV72/W72))))</f>
        <v/>
      </c>
      <c r="CX72" s="305" t="str">
        <f>IF(CV72="","",IF(IF(OR(T72=Desplegables!$B$5,T72=Desplegables!$B$6,),(U72-CV72)/(U72-AI72),CV72/AI72)&lt;0,0%,IF(IF(OR(T72=Desplegables!$B$5,T72=Desplegables!$B$6,),(U72-CV72)/(U72-AI72),CV72/AI72)&gt;1,100%,IF(OR(T72=Desplegables!$B$5,T72=Desplegables!$B$6,),(U72-CV72)/(U72-AI72),CV72/AI72))))</f>
        <v/>
      </c>
      <c r="CY72" s="306"/>
      <c r="CZ72" s="307"/>
      <c r="DA72" s="305" t="str">
        <f t="shared" si="9"/>
        <v/>
      </c>
      <c r="DB72" s="308" t="str">
        <f t="shared" si="10"/>
        <v/>
      </c>
      <c r="DC72" s="309" t="str">
        <f t="shared" si="5"/>
        <v/>
      </c>
      <c r="DD72" s="309" t="str">
        <f t="shared" si="6"/>
        <v/>
      </c>
      <c r="DE72" s="303" t="s">
        <v>261</v>
      </c>
      <c r="DF72" s="305"/>
      <c r="DG72" s="305" t="str">
        <f>IF(DF72="","",IF(IF(OR(T72=Desplegables!$B$5,T72=Desplegables!$B$6,),(U72-DF72)/(U72-W72),DF72/W72)&lt;0,0%,IF(IF(OR(T72=Desplegables!$B$5,T72=Desplegables!$B$6,),(U72-DF72)/(U72-W72),DF72/W72)&gt;1,100%,IF(OR(T72=Desplegables!$B$5,T72=Desplegables!$B$6,),(U72-DF72)/(U72-W72),DF72/W72))))</f>
        <v/>
      </c>
      <c r="DH72" s="305" t="str">
        <f>IF(DF72="","",IF(IF(OR(T72=Desplegables!$B$5,T72=Desplegables!$B$6,),(U72-DF72)/(U72-AI72),DF72/AI72)&lt;0,0%,IF(IF(OR(T72=Desplegables!$B$5,T72=Desplegables!$B$6,),(U72-DF72)/(U72-AI72),DF72/AI72)&gt;1,100%,IF(OR(T72=Desplegables!$B$5,T72=Desplegables!$B$6,),(U72-DF72)/(U72-AI72),DF72/AI72))))</f>
        <v/>
      </c>
      <c r="DI72" s="311"/>
      <c r="DJ72" s="305" t="str">
        <f t="shared" si="18"/>
        <v/>
      </c>
      <c r="DK72" s="312" t="str">
        <f t="shared" si="19"/>
        <v/>
      </c>
      <c r="DL72" s="313" t="str">
        <f t="shared" si="20"/>
        <v/>
      </c>
      <c r="DM72" s="314" t="str">
        <f t="shared" si="21"/>
        <v/>
      </c>
      <c r="DN72" s="315"/>
    </row>
    <row r="73" spans="2:118" s="283" customFormat="1" ht="76.5">
      <c r="B73" s="284" t="s">
        <v>888</v>
      </c>
      <c r="C73" s="285">
        <f>SUMIF(B$69:B$89,B69,I$69:I$89)</f>
        <v>9.5238095238095233E-2</v>
      </c>
      <c r="D73" s="286" t="s">
        <v>676</v>
      </c>
      <c r="E73" s="285">
        <f>SUMIF(D$69:D$89,D89,I$69:I$89)</f>
        <v>0.85714285714285743</v>
      </c>
      <c r="F73" s="286" t="s">
        <v>685</v>
      </c>
      <c r="G73" s="285">
        <f>SUMIF(F$69:F$89,F69,I$69:I$89)</f>
        <v>4.7619047619047616E-2</v>
      </c>
      <c r="H73" s="287" t="s">
        <v>686</v>
      </c>
      <c r="I73" s="288">
        <f t="shared" si="25"/>
        <v>4.7619047619047616E-2</v>
      </c>
      <c r="J73" s="289" t="s">
        <v>189</v>
      </c>
      <c r="K73" s="290" t="s">
        <v>684</v>
      </c>
      <c r="L73" s="290" t="s">
        <v>684</v>
      </c>
      <c r="M73" s="290" t="s">
        <v>378</v>
      </c>
      <c r="N73" s="291" t="s">
        <v>380</v>
      </c>
      <c r="O73" s="292">
        <v>45292</v>
      </c>
      <c r="P73" s="293">
        <v>45657</v>
      </c>
      <c r="Q73" s="292" t="s">
        <v>16</v>
      </c>
      <c r="R73" s="294" t="s">
        <v>681</v>
      </c>
      <c r="S73" s="295" t="s">
        <v>683</v>
      </c>
      <c r="T73" s="296" t="s">
        <v>63</v>
      </c>
      <c r="U73" s="305">
        <v>1</v>
      </c>
      <c r="V73" s="298">
        <v>2023</v>
      </c>
      <c r="W73" s="369">
        <v>1</v>
      </c>
      <c r="X73" s="369">
        <v>1</v>
      </c>
      <c r="Y73" s="369">
        <v>1</v>
      </c>
      <c r="Z73" s="369">
        <v>1</v>
      </c>
      <c r="AA73" s="370"/>
      <c r="AB73" s="369"/>
      <c r="AC73" s="369"/>
      <c r="AD73" s="369"/>
      <c r="AE73" s="369"/>
      <c r="AF73" s="369"/>
      <c r="AG73" s="369"/>
      <c r="AH73" s="305"/>
      <c r="AI73" s="297">
        <f t="shared" si="3"/>
        <v>4</v>
      </c>
      <c r="AJ73" s="299"/>
      <c r="AK73" s="299"/>
      <c r="AL73" s="299"/>
      <c r="AM73" s="299"/>
      <c r="AN73" s="299"/>
      <c r="AO73" s="299"/>
      <c r="AP73" s="299"/>
      <c r="AQ73" s="299"/>
      <c r="AR73" s="299"/>
      <c r="AS73" s="299"/>
      <c r="AT73" s="299"/>
      <c r="AU73" s="299"/>
      <c r="AV73" s="300" t="str">
        <f t="shared" si="24"/>
        <v/>
      </c>
      <c r="AW73" s="301"/>
      <c r="AX73" s="302" t="s">
        <v>88</v>
      </c>
      <c r="AY73" s="301"/>
      <c r="AZ73" s="302"/>
      <c r="BA73" s="301"/>
      <c r="BB73" s="302"/>
      <c r="BC73" s="301"/>
      <c r="BD73" s="302"/>
      <c r="BE73" s="301"/>
      <c r="BF73" s="302"/>
      <c r="BG73" s="301"/>
      <c r="BH73" s="302"/>
      <c r="BI73" s="301"/>
      <c r="BJ73" s="302"/>
      <c r="BK73" s="301"/>
      <c r="BL73" s="302"/>
      <c r="BM73" s="301"/>
      <c r="BN73" s="302"/>
      <c r="BO73" s="301"/>
      <c r="BP73" s="302"/>
      <c r="BQ73" s="301"/>
      <c r="BR73" s="302"/>
      <c r="BS73" s="301"/>
      <c r="BT73" s="302"/>
      <c r="BU73" s="301"/>
      <c r="BV73" s="302"/>
      <c r="BW73" s="301"/>
      <c r="BX73" s="302"/>
      <c r="BY73" s="301"/>
      <c r="BZ73" s="302"/>
      <c r="CA73" s="301"/>
      <c r="CB73" s="302"/>
      <c r="CC73" s="301"/>
      <c r="CD73" s="302"/>
      <c r="CE73" s="301"/>
      <c r="CF73" s="302"/>
      <c r="CG73" s="301"/>
      <c r="CH73" s="302"/>
      <c r="CI73" s="301"/>
      <c r="CJ73" s="302"/>
      <c r="CK73" s="301"/>
      <c r="CL73" s="302"/>
      <c r="CM73" s="301"/>
      <c r="CN73" s="302"/>
      <c r="CO73" s="301"/>
      <c r="CP73" s="302"/>
      <c r="CQ73" s="301"/>
      <c r="CR73" s="302"/>
      <c r="CS73" s="300" t="str">
        <f t="shared" si="4"/>
        <v/>
      </c>
      <c r="CT73" s="303" t="s">
        <v>262</v>
      </c>
      <c r="CU73" s="371"/>
      <c r="CV73" s="371"/>
      <c r="CW73" s="305" t="str">
        <f>IF(CV73="","",IF(IF(OR(T73=Desplegables!$B$5,T73=Desplegables!$B$6,),(U73-CV73)/(U73-W73),CV73/W73)&lt;0,0%,IF(IF(OR(T73=Desplegables!$B$5,T73=Desplegables!$B$6,),(U73-CV73)/(U73-W73),CV73/W73)&gt;1,100%,IF(OR(T73=Desplegables!$B$5,T73=Desplegables!$B$6,),(U73-CV73)/(U73-W73),CV73/W73))))</f>
        <v/>
      </c>
      <c r="CX73" s="305" t="str">
        <f>IF(CV73="","",IF(IF(OR(T73=Desplegables!$B$5,T73=Desplegables!$B$6,),(U73-CV73)/(U73-AI73),CV73/AI73)&lt;0,0%,IF(IF(OR(T73=Desplegables!$B$5,T73=Desplegables!$B$6,),(U73-CV73)/(U73-AI73),CV73/AI73)&gt;1,100%,IF(OR(T73=Desplegables!$B$5,T73=Desplegables!$B$6,),(U73-CV73)/(U73-AI73),CV73/AI73))))</f>
        <v/>
      </c>
      <c r="CY73" s="306"/>
      <c r="CZ73" s="307"/>
      <c r="DA73" s="305" t="str">
        <f t="shared" si="9"/>
        <v/>
      </c>
      <c r="DB73" s="308" t="str">
        <f t="shared" si="10"/>
        <v/>
      </c>
      <c r="DC73" s="309" t="str">
        <f t="shared" si="5"/>
        <v/>
      </c>
      <c r="DD73" s="309" t="str">
        <f t="shared" si="6"/>
        <v/>
      </c>
      <c r="DE73" s="303" t="s">
        <v>262</v>
      </c>
      <c r="DF73" s="305"/>
      <c r="DG73" s="305" t="str">
        <f>IF(DF73="","",IF(IF(OR(T73=Desplegables!$B$5,T73=Desplegables!$B$6,),(U73-DF73)/(U73-W73),DF73/W73)&lt;0,0%,IF(IF(OR(T73=Desplegables!$B$5,T73=Desplegables!$B$6,),(U73-DF73)/(U73-W73),DF73/W73)&gt;1,100%,IF(OR(T73=Desplegables!$B$5,T73=Desplegables!$B$6,),(U73-DF73)/(U73-W73),DF73/W73))))</f>
        <v/>
      </c>
      <c r="DH73" s="305" t="str">
        <f>IF(DF73="","",IF(IF(OR(T73=Desplegables!$B$5,T73=Desplegables!$B$6,),(U73-DF73)/(U73-AI73),DF73/AI73)&lt;0,0%,IF(IF(OR(T73=Desplegables!$B$5,T73=Desplegables!$B$6,),(U73-DF73)/(U73-AI73),DF73/AI73)&gt;1,100%,IF(OR(T73=Desplegables!$B$5,T73=Desplegables!$B$6,),(U73-DF73)/(U73-AI73),DF73/AI73))))</f>
        <v/>
      </c>
      <c r="DI73" s="311"/>
      <c r="DJ73" s="305" t="str">
        <f t="shared" si="18"/>
        <v/>
      </c>
      <c r="DK73" s="312" t="str">
        <f t="shared" si="19"/>
        <v/>
      </c>
      <c r="DL73" s="313" t="str">
        <f t="shared" si="20"/>
        <v/>
      </c>
      <c r="DM73" s="314" t="str">
        <f t="shared" si="21"/>
        <v/>
      </c>
      <c r="DN73" s="315"/>
    </row>
    <row r="74" spans="2:118" s="283" customFormat="1" ht="63.75">
      <c r="B74" s="284" t="s">
        <v>888</v>
      </c>
      <c r="C74" s="285">
        <f>SUMIF(B$69:B$89,B69,I$69:I$89)</f>
        <v>9.5238095238095233E-2</v>
      </c>
      <c r="D74" s="286" t="s">
        <v>676</v>
      </c>
      <c r="E74" s="285">
        <f>SUMIF(D$69:D$89,D89,I$69:I$89)</f>
        <v>0.85714285714285743</v>
      </c>
      <c r="F74" s="286" t="s">
        <v>687</v>
      </c>
      <c r="G74" s="285">
        <f>SUMIF(F$69:F$89,F69,I$69:I$89)</f>
        <v>4.7619047619047616E-2</v>
      </c>
      <c r="H74" s="287" t="s">
        <v>688</v>
      </c>
      <c r="I74" s="288">
        <f t="shared" si="25"/>
        <v>4.7619047619047616E-2</v>
      </c>
      <c r="J74" s="289" t="s">
        <v>189</v>
      </c>
      <c r="K74" s="290" t="s">
        <v>689</v>
      </c>
      <c r="L74" s="290" t="s">
        <v>689</v>
      </c>
      <c r="M74" s="290" t="s">
        <v>382</v>
      </c>
      <c r="N74" s="291" t="s">
        <v>383</v>
      </c>
      <c r="O74" s="292">
        <v>45292</v>
      </c>
      <c r="P74" s="293">
        <v>45657</v>
      </c>
      <c r="Q74" s="292" t="s">
        <v>16</v>
      </c>
      <c r="R74" s="294" t="s">
        <v>690</v>
      </c>
      <c r="S74" s="295" t="s">
        <v>691</v>
      </c>
      <c r="T74" s="296" t="s">
        <v>63</v>
      </c>
      <c r="U74" s="305">
        <v>1</v>
      </c>
      <c r="V74" s="298">
        <v>2023</v>
      </c>
      <c r="W74" s="369">
        <v>1</v>
      </c>
      <c r="X74" s="369">
        <v>1</v>
      </c>
      <c r="Y74" s="369">
        <v>1</v>
      </c>
      <c r="Z74" s="369">
        <v>1</v>
      </c>
      <c r="AA74" s="370"/>
      <c r="AB74" s="369"/>
      <c r="AC74" s="369"/>
      <c r="AD74" s="369"/>
      <c r="AE74" s="369"/>
      <c r="AF74" s="369"/>
      <c r="AG74" s="369"/>
      <c r="AH74" s="305"/>
      <c r="AI74" s="297">
        <f t="shared" si="3"/>
        <v>4</v>
      </c>
      <c r="AJ74" s="299">
        <v>1</v>
      </c>
      <c r="AK74" s="299"/>
      <c r="AL74" s="299"/>
      <c r="AM74" s="299"/>
      <c r="AN74" s="299"/>
      <c r="AO74" s="299"/>
      <c r="AP74" s="299"/>
      <c r="AQ74" s="299"/>
      <c r="AR74" s="299"/>
      <c r="AS74" s="299"/>
      <c r="AT74" s="299"/>
      <c r="AU74" s="299"/>
      <c r="AV74" s="300">
        <f t="shared" si="24"/>
        <v>1</v>
      </c>
      <c r="AW74" s="301"/>
      <c r="AX74" s="302" t="s">
        <v>88</v>
      </c>
      <c r="AY74" s="301"/>
      <c r="AZ74" s="302"/>
      <c r="BA74" s="301"/>
      <c r="BB74" s="302"/>
      <c r="BC74" s="301"/>
      <c r="BD74" s="302"/>
      <c r="BE74" s="301"/>
      <c r="BF74" s="302"/>
      <c r="BG74" s="301"/>
      <c r="BH74" s="302"/>
      <c r="BI74" s="301"/>
      <c r="BJ74" s="302"/>
      <c r="BK74" s="301"/>
      <c r="BL74" s="302"/>
      <c r="BM74" s="301"/>
      <c r="BN74" s="302"/>
      <c r="BO74" s="301"/>
      <c r="BP74" s="302"/>
      <c r="BQ74" s="301"/>
      <c r="BR74" s="302"/>
      <c r="BS74" s="301"/>
      <c r="BT74" s="302"/>
      <c r="BU74" s="301"/>
      <c r="BV74" s="302"/>
      <c r="BW74" s="301"/>
      <c r="BX74" s="302"/>
      <c r="BY74" s="301"/>
      <c r="BZ74" s="302"/>
      <c r="CA74" s="301"/>
      <c r="CB74" s="302"/>
      <c r="CC74" s="301"/>
      <c r="CD74" s="302"/>
      <c r="CE74" s="301"/>
      <c r="CF74" s="302"/>
      <c r="CG74" s="301"/>
      <c r="CH74" s="302"/>
      <c r="CI74" s="301"/>
      <c r="CJ74" s="302"/>
      <c r="CK74" s="301"/>
      <c r="CL74" s="302"/>
      <c r="CM74" s="301"/>
      <c r="CN74" s="302"/>
      <c r="CO74" s="301"/>
      <c r="CP74" s="302"/>
      <c r="CQ74" s="301"/>
      <c r="CR74" s="302"/>
      <c r="CS74" s="300" t="str">
        <f t="shared" si="4"/>
        <v/>
      </c>
      <c r="CT74" s="303" t="s">
        <v>263</v>
      </c>
      <c r="CU74" s="371"/>
      <c r="CV74" s="371"/>
      <c r="CW74" s="305" t="str">
        <f>IF(CV74="","",IF(IF(OR(T74=Desplegables!$B$5,T74=Desplegables!$B$6,),(U74-CV74)/(U74-W74),CV74/W74)&lt;0,0%,IF(IF(OR(T74=Desplegables!$B$5,T74=Desplegables!$B$6,),(U74-CV74)/(U74-W74),CV74/W74)&gt;1,100%,IF(OR(T74=Desplegables!$B$5,T74=Desplegables!$B$6,),(U74-CV74)/(U74-W74),CV74/W74))))</f>
        <v/>
      </c>
      <c r="CX74" s="305" t="str">
        <f>IF(CV74="","",IF(IF(OR(T74=Desplegables!$B$5,T74=Desplegables!$B$6,),(U74-CV74)/(U74-AI74),CV74/AI74)&lt;0,0%,IF(IF(OR(T74=Desplegables!$B$5,T74=Desplegables!$B$6,),(U74-CV74)/(U74-AI74),CV74/AI74)&gt;1,100%,IF(OR(T74=Desplegables!$B$5,T74=Desplegables!$B$6,),(U74-CV74)/(U74-AI74),CV74/AI74))))</f>
        <v/>
      </c>
      <c r="CY74" s="306"/>
      <c r="CZ74" s="307"/>
      <c r="DA74" s="305" t="str">
        <f t="shared" si="9"/>
        <v/>
      </c>
      <c r="DB74" s="308" t="str">
        <f t="shared" si="10"/>
        <v/>
      </c>
      <c r="DC74" s="309" t="str">
        <f t="shared" si="5"/>
        <v/>
      </c>
      <c r="DD74" s="309" t="str">
        <f t="shared" si="6"/>
        <v/>
      </c>
      <c r="DE74" s="303" t="s">
        <v>263</v>
      </c>
      <c r="DF74" s="305"/>
      <c r="DG74" s="305" t="str">
        <f>IF(DF74="","",IF(IF(OR(T74=Desplegables!$B$5,T74=Desplegables!$B$6,),(U74-DF74)/(U74-W74),DF74/W74)&lt;0,0%,IF(IF(OR(T74=Desplegables!$B$5,T74=Desplegables!$B$6,),(U74-DF74)/(U74-W74),DF74/W74)&gt;1,100%,IF(OR(T74=Desplegables!$B$5,T74=Desplegables!$B$6,),(U74-DF74)/(U74-W74),DF74/W74))))</f>
        <v/>
      </c>
      <c r="DH74" s="305" t="str">
        <f>IF(DF74="","",IF(IF(OR(T74=Desplegables!$B$5,T74=Desplegables!$B$6,),(U74-DF74)/(U74-AI74),DF74/AI74)&lt;0,0%,IF(IF(OR(T74=Desplegables!$B$5,T74=Desplegables!$B$6,),(U74-DF74)/(U74-AI74),DF74/AI74)&gt;1,100%,IF(OR(T74=Desplegables!$B$5,T74=Desplegables!$B$6,),(U74-DF74)/(U74-AI74),DF74/AI74))))</f>
        <v/>
      </c>
      <c r="DI74" s="311"/>
      <c r="DJ74" s="305" t="str">
        <f t="shared" si="18"/>
        <v/>
      </c>
      <c r="DK74" s="312" t="str">
        <f t="shared" si="19"/>
        <v/>
      </c>
      <c r="DL74" s="313" t="str">
        <f t="shared" si="20"/>
        <v/>
      </c>
      <c r="DM74" s="314" t="str">
        <f t="shared" si="21"/>
        <v/>
      </c>
      <c r="DN74" s="315"/>
    </row>
    <row r="75" spans="2:118" s="283" customFormat="1" ht="89.25">
      <c r="B75" s="284" t="s">
        <v>888</v>
      </c>
      <c r="C75" s="285">
        <f>SUMIF(B$69:B$89,B69,I$69:I$89)</f>
        <v>9.5238095238095233E-2</v>
      </c>
      <c r="D75" s="286" t="s">
        <v>676</v>
      </c>
      <c r="E75" s="285">
        <f>SUMIF(D$69:D$89,D89,I$69:I$89)</f>
        <v>0.85714285714285743</v>
      </c>
      <c r="F75" s="286" t="s">
        <v>692</v>
      </c>
      <c r="G75" s="285">
        <f>SUMIF(F$69:F$89,F69,I$69:I$89)</f>
        <v>4.7619047619047616E-2</v>
      </c>
      <c r="H75" s="287" t="s">
        <v>693</v>
      </c>
      <c r="I75" s="288">
        <f t="shared" si="25"/>
        <v>4.7619047619047616E-2</v>
      </c>
      <c r="J75" s="289" t="s">
        <v>189</v>
      </c>
      <c r="K75" s="290" t="s">
        <v>694</v>
      </c>
      <c r="L75" s="290" t="s">
        <v>694</v>
      </c>
      <c r="M75" s="290" t="s">
        <v>382</v>
      </c>
      <c r="N75" s="291" t="s">
        <v>383</v>
      </c>
      <c r="O75" s="292">
        <v>45292</v>
      </c>
      <c r="P75" s="293">
        <v>45657</v>
      </c>
      <c r="Q75" s="292" t="s">
        <v>16</v>
      </c>
      <c r="R75" s="294" t="s">
        <v>695</v>
      </c>
      <c r="S75" s="295" t="s">
        <v>696</v>
      </c>
      <c r="T75" s="296" t="s">
        <v>63</v>
      </c>
      <c r="U75" s="305">
        <v>1</v>
      </c>
      <c r="V75" s="298">
        <v>2023</v>
      </c>
      <c r="W75" s="369">
        <v>1</v>
      </c>
      <c r="X75" s="369">
        <v>1</v>
      </c>
      <c r="Y75" s="369">
        <v>1</v>
      </c>
      <c r="Z75" s="369">
        <v>1</v>
      </c>
      <c r="AA75" s="370"/>
      <c r="AB75" s="369"/>
      <c r="AC75" s="369"/>
      <c r="AD75" s="369"/>
      <c r="AE75" s="369"/>
      <c r="AF75" s="369"/>
      <c r="AG75" s="369"/>
      <c r="AH75" s="305"/>
      <c r="AI75" s="297">
        <f t="shared" si="3"/>
        <v>4</v>
      </c>
      <c r="AJ75" s="299"/>
      <c r="AK75" s="299"/>
      <c r="AL75" s="299"/>
      <c r="AM75" s="299"/>
      <c r="AN75" s="299"/>
      <c r="AO75" s="299"/>
      <c r="AP75" s="299"/>
      <c r="AQ75" s="299"/>
      <c r="AR75" s="299"/>
      <c r="AS75" s="299"/>
      <c r="AT75" s="299"/>
      <c r="AU75" s="299"/>
      <c r="AV75" s="300" t="str">
        <f t="shared" si="24"/>
        <v/>
      </c>
      <c r="AW75" s="301"/>
      <c r="AX75" s="302" t="s">
        <v>88</v>
      </c>
      <c r="AY75" s="301"/>
      <c r="AZ75" s="302"/>
      <c r="BA75" s="301"/>
      <c r="BB75" s="302"/>
      <c r="BC75" s="301"/>
      <c r="BD75" s="302"/>
      <c r="BE75" s="301"/>
      <c r="BF75" s="302"/>
      <c r="BG75" s="301"/>
      <c r="BH75" s="302"/>
      <c r="BI75" s="301"/>
      <c r="BJ75" s="302"/>
      <c r="BK75" s="301"/>
      <c r="BL75" s="302"/>
      <c r="BM75" s="301"/>
      <c r="BN75" s="302"/>
      <c r="BO75" s="301"/>
      <c r="BP75" s="302"/>
      <c r="BQ75" s="301"/>
      <c r="BR75" s="302"/>
      <c r="BS75" s="301"/>
      <c r="BT75" s="302"/>
      <c r="BU75" s="301"/>
      <c r="BV75" s="302"/>
      <c r="BW75" s="301"/>
      <c r="BX75" s="302"/>
      <c r="BY75" s="301"/>
      <c r="BZ75" s="302"/>
      <c r="CA75" s="301"/>
      <c r="CB75" s="302"/>
      <c r="CC75" s="301"/>
      <c r="CD75" s="302"/>
      <c r="CE75" s="301"/>
      <c r="CF75" s="302"/>
      <c r="CG75" s="301"/>
      <c r="CH75" s="302"/>
      <c r="CI75" s="301"/>
      <c r="CJ75" s="302"/>
      <c r="CK75" s="301"/>
      <c r="CL75" s="302"/>
      <c r="CM75" s="301"/>
      <c r="CN75" s="302"/>
      <c r="CO75" s="301"/>
      <c r="CP75" s="302"/>
      <c r="CQ75" s="301"/>
      <c r="CR75" s="302"/>
      <c r="CS75" s="300" t="str">
        <f t="shared" si="4"/>
        <v/>
      </c>
      <c r="CT75" s="303" t="s">
        <v>264</v>
      </c>
      <c r="CU75" s="371"/>
      <c r="CV75" s="371"/>
      <c r="CW75" s="305" t="str">
        <f>IF(CV75="","",IF(IF(OR(T75=Desplegables!$B$5,T75=Desplegables!$B$6,),(U75-CV75)/(U75-W75),CV75/W75)&lt;0,0%,IF(IF(OR(T75=Desplegables!$B$5,T75=Desplegables!$B$6,),(U75-CV75)/(U75-W75),CV75/W75)&gt;1,100%,IF(OR(T75=Desplegables!$B$5,T75=Desplegables!$B$6,),(U75-CV75)/(U75-W75),CV75/W75))))</f>
        <v/>
      </c>
      <c r="CX75" s="305" t="str">
        <f>IF(CV75="","",IF(IF(OR(T75=Desplegables!$B$5,T75=Desplegables!$B$6,),(U75-CV75)/(U75-AI75),CV75/AI75)&lt;0,0%,IF(IF(OR(T75=Desplegables!$B$5,T75=Desplegables!$B$6,),(U75-CV75)/(U75-AI75),CV75/AI75)&gt;1,100%,IF(OR(T75=Desplegables!$B$5,T75=Desplegables!$B$6,),(U75-CV75)/(U75-AI75),CV75/AI75))))</f>
        <v/>
      </c>
      <c r="CY75" s="306"/>
      <c r="CZ75" s="307"/>
      <c r="DA75" s="305" t="str">
        <f t="shared" si="9"/>
        <v/>
      </c>
      <c r="DB75" s="308" t="str">
        <f t="shared" si="10"/>
        <v/>
      </c>
      <c r="DC75" s="309" t="str">
        <f t="shared" si="5"/>
        <v/>
      </c>
      <c r="DD75" s="309" t="str">
        <f t="shared" si="6"/>
        <v/>
      </c>
      <c r="DE75" s="303" t="s">
        <v>264</v>
      </c>
      <c r="DF75" s="305"/>
      <c r="DG75" s="305" t="str">
        <f>IF(DF75="","",IF(IF(OR(T75=Desplegables!$B$5,T75=Desplegables!$B$6,),(U75-DF75)/(U75-W75),DF75/W75)&lt;0,0%,IF(IF(OR(T75=Desplegables!$B$5,T75=Desplegables!$B$6,),(U75-DF75)/(U75-W75),DF75/W75)&gt;1,100%,IF(OR(T75=Desplegables!$B$5,T75=Desplegables!$B$6,),(U75-DF75)/(U75-W75),DF75/W75))))</f>
        <v/>
      </c>
      <c r="DH75" s="305" t="str">
        <f>IF(DF75="","",IF(IF(OR(T75=Desplegables!$B$5,T75=Desplegables!$B$6,),(U75-DF75)/(U75-AI75),DF75/AI75)&lt;0,0%,IF(IF(OR(T75=Desplegables!$B$5,T75=Desplegables!$B$6,),(U75-DF75)/(U75-AI75),DF75/AI75)&gt;1,100%,IF(OR(T75=Desplegables!$B$5,T75=Desplegables!$B$6,),(U75-DF75)/(U75-AI75),DF75/AI75))))</f>
        <v/>
      </c>
      <c r="DI75" s="311"/>
      <c r="DJ75" s="305" t="str">
        <f t="shared" si="18"/>
        <v/>
      </c>
      <c r="DK75" s="312" t="str">
        <f t="shared" si="19"/>
        <v/>
      </c>
      <c r="DL75" s="313" t="str">
        <f t="shared" si="20"/>
        <v/>
      </c>
      <c r="DM75" s="314" t="str">
        <f t="shared" si="21"/>
        <v/>
      </c>
      <c r="DN75" s="315"/>
    </row>
    <row r="76" spans="2:118" s="283" customFormat="1" ht="89.25">
      <c r="B76" s="284" t="s">
        <v>888</v>
      </c>
      <c r="C76" s="285">
        <f>SUMIF(B$69:B$89,B69,I$69:I$89)</f>
        <v>9.5238095238095233E-2</v>
      </c>
      <c r="D76" s="286" t="s">
        <v>676</v>
      </c>
      <c r="E76" s="285">
        <f>SUMIF(D$69:D$89,D89,I$69:I$89)</f>
        <v>0.85714285714285743</v>
      </c>
      <c r="F76" s="286" t="s">
        <v>699</v>
      </c>
      <c r="G76" s="285">
        <f>SUMIF(F$69:F$89,F69,I$69:I$89)</f>
        <v>4.7619047619047616E-2</v>
      </c>
      <c r="H76" s="287" t="s">
        <v>700</v>
      </c>
      <c r="I76" s="288">
        <f t="shared" si="25"/>
        <v>4.7619047619047616E-2</v>
      </c>
      <c r="J76" s="289" t="s">
        <v>189</v>
      </c>
      <c r="K76" s="290" t="s">
        <v>698</v>
      </c>
      <c r="L76" s="290" t="s">
        <v>698</v>
      </c>
      <c r="M76" s="290" t="s">
        <v>386</v>
      </c>
      <c r="N76" s="291" t="s">
        <v>384</v>
      </c>
      <c r="O76" s="292">
        <v>45292</v>
      </c>
      <c r="P76" s="293">
        <v>45657</v>
      </c>
      <c r="Q76" s="292" t="s">
        <v>16</v>
      </c>
      <c r="R76" s="294" t="s">
        <v>697</v>
      </c>
      <c r="S76" s="295" t="s">
        <v>696</v>
      </c>
      <c r="T76" s="296" t="s">
        <v>63</v>
      </c>
      <c r="U76" s="297">
        <v>10</v>
      </c>
      <c r="V76" s="298">
        <v>2023</v>
      </c>
      <c r="W76" s="297">
        <v>10</v>
      </c>
      <c r="X76" s="297">
        <v>11</v>
      </c>
      <c r="Y76" s="297">
        <v>12</v>
      </c>
      <c r="Z76" s="297">
        <v>13</v>
      </c>
      <c r="AA76" s="297"/>
      <c r="AB76" s="297"/>
      <c r="AC76" s="297"/>
      <c r="AD76" s="297"/>
      <c r="AE76" s="297"/>
      <c r="AF76" s="297"/>
      <c r="AG76" s="297"/>
      <c r="AH76" s="297"/>
      <c r="AI76" s="297">
        <f t="shared" si="3"/>
        <v>46</v>
      </c>
      <c r="AJ76" s="299"/>
      <c r="AK76" s="299"/>
      <c r="AL76" s="299"/>
      <c r="AM76" s="299"/>
      <c r="AN76" s="299"/>
      <c r="AO76" s="299"/>
      <c r="AP76" s="299"/>
      <c r="AQ76" s="299"/>
      <c r="AR76" s="299"/>
      <c r="AS76" s="299"/>
      <c r="AT76" s="299"/>
      <c r="AU76" s="299"/>
      <c r="AV76" s="300" t="str">
        <f t="shared" si="24"/>
        <v/>
      </c>
      <c r="AW76" s="301"/>
      <c r="AX76" s="302" t="s">
        <v>88</v>
      </c>
      <c r="AY76" s="301"/>
      <c r="AZ76" s="302"/>
      <c r="BA76" s="301"/>
      <c r="BB76" s="302"/>
      <c r="BC76" s="301"/>
      <c r="BD76" s="302"/>
      <c r="BE76" s="301"/>
      <c r="BF76" s="302"/>
      <c r="BG76" s="301"/>
      <c r="BH76" s="302"/>
      <c r="BI76" s="301"/>
      <c r="BJ76" s="302"/>
      <c r="BK76" s="301"/>
      <c r="BL76" s="302"/>
      <c r="BM76" s="301"/>
      <c r="BN76" s="302"/>
      <c r="BO76" s="301"/>
      <c r="BP76" s="302"/>
      <c r="BQ76" s="301"/>
      <c r="BR76" s="302"/>
      <c r="BS76" s="301"/>
      <c r="BT76" s="302"/>
      <c r="BU76" s="301"/>
      <c r="BV76" s="302"/>
      <c r="BW76" s="301"/>
      <c r="BX76" s="302"/>
      <c r="BY76" s="301"/>
      <c r="BZ76" s="302"/>
      <c r="CA76" s="301"/>
      <c r="CB76" s="302"/>
      <c r="CC76" s="301"/>
      <c r="CD76" s="302"/>
      <c r="CE76" s="301"/>
      <c r="CF76" s="302"/>
      <c r="CG76" s="301"/>
      <c r="CH76" s="302"/>
      <c r="CI76" s="301"/>
      <c r="CJ76" s="302"/>
      <c r="CK76" s="301"/>
      <c r="CL76" s="302"/>
      <c r="CM76" s="301"/>
      <c r="CN76" s="302"/>
      <c r="CO76" s="301"/>
      <c r="CP76" s="302"/>
      <c r="CQ76" s="301"/>
      <c r="CR76" s="302"/>
      <c r="CS76" s="300" t="str">
        <f t="shared" si="4"/>
        <v/>
      </c>
      <c r="CT76" s="303" t="s">
        <v>265</v>
      </c>
      <c r="CU76" s="310"/>
      <c r="CV76" s="310"/>
      <c r="CW76" s="305" t="str">
        <f>IF(CV76="","",IF(IF(OR(T76=Desplegables!$B$5,T76=Desplegables!$B$6,),(U76-CV76)/(U76-W76),CV76/W76)&lt;0,0%,IF(IF(OR(T76=Desplegables!$B$5,T76=Desplegables!$B$6,),(U76-CV76)/(U76-W76),CV76/W76)&gt;1,100%,IF(OR(T76=Desplegables!$B$5,T76=Desplegables!$B$6,),(U76-CV76)/(U76-W76),CV76/W76))))</f>
        <v/>
      </c>
      <c r="CX76" s="305" t="str">
        <f>IF(CV76="","",IF(IF(OR(T76=Desplegables!$B$5,T76=Desplegables!$B$6,),(U76-CV76)/(U76-AI76),CV76/AI76)&lt;0,0%,IF(IF(OR(T76=Desplegables!$B$5,T76=Desplegables!$B$6,),(U76-CV76)/(U76-AI76),CV76/AI76)&gt;1,100%,IF(OR(T76=Desplegables!$B$5,T76=Desplegables!$B$6,),(U76-CV76)/(U76-AI76),CV76/AI76))))</f>
        <v/>
      </c>
      <c r="CY76" s="306"/>
      <c r="CZ76" s="306"/>
      <c r="DA76" s="305" t="str">
        <f t="shared" si="9"/>
        <v/>
      </c>
      <c r="DB76" s="308" t="str">
        <f t="shared" si="10"/>
        <v/>
      </c>
      <c r="DC76" s="309" t="str">
        <f t="shared" si="5"/>
        <v/>
      </c>
      <c r="DD76" s="309" t="str">
        <f t="shared" si="6"/>
        <v/>
      </c>
      <c r="DE76" s="303" t="s">
        <v>265</v>
      </c>
      <c r="DF76" s="310"/>
      <c r="DG76" s="305" t="str">
        <f>IF(DF76="","",IF(IF(OR(T76=Desplegables!$B$5,T76=Desplegables!$B$6,),(U76-DF76)/(U76-W76),DF76/W76)&lt;0,0%,IF(IF(OR(T76=Desplegables!$B$5,T76=Desplegables!$B$6,),(U76-DF76)/(U76-W76),DF76/W76)&gt;1,100%,IF(OR(T76=Desplegables!$B$5,T76=Desplegables!$B$6,),(U76-DF76)/(U76-W76),DF76/W76))))</f>
        <v/>
      </c>
      <c r="DH76" s="305" t="str">
        <f>IF(DF76="","",IF(IF(OR(T76=Desplegables!$B$5,T76=Desplegables!$B$6,),(U76-DF76)/(U76-AI76),DF76/AI76)&lt;0,0%,IF(IF(OR(T76=Desplegables!$B$5,T76=Desplegables!$B$6,),(U76-DF76)/(U76-AI76),DF76/AI76)&gt;1,100%,IF(OR(T76=Desplegables!$B$5,T76=Desplegables!$B$6,),(U76-DF76)/(U76-AI76),DF76/AI76))))</f>
        <v/>
      </c>
      <c r="DI76" s="311"/>
      <c r="DJ76" s="305" t="str">
        <f t="shared" si="18"/>
        <v/>
      </c>
      <c r="DK76" s="312" t="str">
        <f t="shared" si="19"/>
        <v/>
      </c>
      <c r="DL76" s="313" t="str">
        <f t="shared" si="20"/>
        <v/>
      </c>
      <c r="DM76" s="314" t="str">
        <f t="shared" si="21"/>
        <v/>
      </c>
      <c r="DN76" s="315"/>
    </row>
    <row r="77" spans="2:118" s="283" customFormat="1" ht="63.75">
      <c r="B77" s="284" t="s">
        <v>888</v>
      </c>
      <c r="C77" s="285">
        <f>SUMIF(B$69:B$89,B69,I$69:I$89)</f>
        <v>9.5238095238095233E-2</v>
      </c>
      <c r="D77" s="286" t="s">
        <v>676</v>
      </c>
      <c r="E77" s="285">
        <f>SUMIF(D$69:D$89,D89,I$69:I$89)</f>
        <v>0.85714285714285743</v>
      </c>
      <c r="F77" s="286" t="s">
        <v>701</v>
      </c>
      <c r="G77" s="285">
        <f>SUMIF(F$69:F$89,F69,I$69:I$89)</f>
        <v>4.7619047619047616E-2</v>
      </c>
      <c r="H77" s="287" t="s">
        <v>702</v>
      </c>
      <c r="I77" s="288">
        <f t="shared" si="25"/>
        <v>4.7619047619047616E-2</v>
      </c>
      <c r="J77" s="289" t="s">
        <v>189</v>
      </c>
      <c r="K77" s="290" t="s">
        <v>698</v>
      </c>
      <c r="L77" s="290" t="s">
        <v>698</v>
      </c>
      <c r="M77" s="290" t="s">
        <v>343</v>
      </c>
      <c r="N77" s="291" t="s">
        <v>349</v>
      </c>
      <c r="O77" s="292">
        <v>45292</v>
      </c>
      <c r="P77" s="293">
        <v>45657</v>
      </c>
      <c r="Q77" s="292" t="s">
        <v>7</v>
      </c>
      <c r="R77" s="294" t="s">
        <v>703</v>
      </c>
      <c r="S77" s="295" t="s">
        <v>704</v>
      </c>
      <c r="T77" s="296" t="s">
        <v>63</v>
      </c>
      <c r="U77" s="297">
        <v>1</v>
      </c>
      <c r="V77" s="298">
        <v>2023</v>
      </c>
      <c r="W77" s="297">
        <v>1</v>
      </c>
      <c r="X77" s="297">
        <v>1</v>
      </c>
      <c r="Y77" s="297">
        <v>1</v>
      </c>
      <c r="Z77" s="297">
        <v>1</v>
      </c>
      <c r="AA77" s="297"/>
      <c r="AB77" s="297"/>
      <c r="AC77" s="297"/>
      <c r="AD77" s="297"/>
      <c r="AE77" s="297"/>
      <c r="AF77" s="297"/>
      <c r="AG77" s="297"/>
      <c r="AH77" s="297"/>
      <c r="AI77" s="297">
        <f t="shared" si="3"/>
        <v>4</v>
      </c>
      <c r="AJ77" s="299"/>
      <c r="AK77" s="299"/>
      <c r="AL77" s="299"/>
      <c r="AM77" s="299"/>
      <c r="AN77" s="299"/>
      <c r="AO77" s="299"/>
      <c r="AP77" s="299"/>
      <c r="AQ77" s="299"/>
      <c r="AR77" s="299"/>
      <c r="AS77" s="299"/>
      <c r="AT77" s="299"/>
      <c r="AU77" s="299"/>
      <c r="AV77" s="300" t="str">
        <f t="shared" si="24"/>
        <v/>
      </c>
      <c r="AW77" s="301">
        <v>1</v>
      </c>
      <c r="AX77" s="302" t="s">
        <v>88</v>
      </c>
      <c r="AY77" s="301"/>
      <c r="AZ77" s="302"/>
      <c r="BA77" s="301"/>
      <c r="BB77" s="302"/>
      <c r="BC77" s="301"/>
      <c r="BD77" s="302"/>
      <c r="BE77" s="301"/>
      <c r="BF77" s="302"/>
      <c r="BG77" s="301"/>
      <c r="BH77" s="302"/>
      <c r="BI77" s="301"/>
      <c r="BJ77" s="302"/>
      <c r="BK77" s="301"/>
      <c r="BL77" s="302"/>
      <c r="BM77" s="301"/>
      <c r="BN77" s="302"/>
      <c r="BO77" s="301"/>
      <c r="BP77" s="302"/>
      <c r="BQ77" s="301"/>
      <c r="BR77" s="302"/>
      <c r="BS77" s="301"/>
      <c r="BT77" s="302"/>
      <c r="BU77" s="301"/>
      <c r="BV77" s="302"/>
      <c r="BW77" s="301"/>
      <c r="BX77" s="302"/>
      <c r="BY77" s="301"/>
      <c r="BZ77" s="302"/>
      <c r="CA77" s="301"/>
      <c r="CB77" s="302"/>
      <c r="CC77" s="301"/>
      <c r="CD77" s="302"/>
      <c r="CE77" s="301"/>
      <c r="CF77" s="302"/>
      <c r="CG77" s="301"/>
      <c r="CH77" s="302"/>
      <c r="CI77" s="301"/>
      <c r="CJ77" s="302"/>
      <c r="CK77" s="301"/>
      <c r="CL77" s="302"/>
      <c r="CM77" s="301"/>
      <c r="CN77" s="302"/>
      <c r="CO77" s="301"/>
      <c r="CP77" s="302"/>
      <c r="CQ77" s="301"/>
      <c r="CR77" s="302"/>
      <c r="CS77" s="300">
        <f t="shared" si="4"/>
        <v>1</v>
      </c>
      <c r="CT77" s="303" t="s">
        <v>266</v>
      </c>
      <c r="CU77" s="310"/>
      <c r="CV77" s="310"/>
      <c r="CW77" s="305" t="str">
        <f>IF(CV77="","",IF(IF(OR(T77=Desplegables!$B$5,T77=Desplegables!$B$6,),(U77-CV77)/(U77-W77),CV77/W77)&lt;0,0%,IF(IF(OR(T77=Desplegables!$B$5,T77=Desplegables!$B$6,),(U77-CV77)/(U77-W77),CV77/W77)&gt;1,100%,IF(OR(T77=Desplegables!$B$5,T77=Desplegables!$B$6,),(U77-CV77)/(U77-W77),CV77/W77))))</f>
        <v/>
      </c>
      <c r="CX77" s="305" t="str">
        <f>IF(CV77="","",IF(IF(OR(T77=Desplegables!$B$5,T77=Desplegables!$B$6,),(U77-CV77)/(U77-AI77),CV77/AI77)&lt;0,0%,IF(IF(OR(T77=Desplegables!$B$5,T77=Desplegables!$B$6,),(U77-CV77)/(U77-AI77),CV77/AI77)&gt;1,100%,IF(OR(T77=Desplegables!$B$5,T77=Desplegables!$B$6,),(U77-CV77)/(U77-AI77),CV77/AI77))))</f>
        <v/>
      </c>
      <c r="CY77" s="306"/>
      <c r="CZ77" s="307"/>
      <c r="DA77" s="305" t="str">
        <f t="shared" si="9"/>
        <v/>
      </c>
      <c r="DB77" s="308" t="str">
        <f t="shared" si="10"/>
        <v/>
      </c>
      <c r="DC77" s="309" t="str">
        <f t="shared" si="5"/>
        <v/>
      </c>
      <c r="DD77" s="309" t="str">
        <f t="shared" si="6"/>
        <v/>
      </c>
      <c r="DE77" s="303" t="s">
        <v>266</v>
      </c>
      <c r="DF77" s="310"/>
      <c r="DG77" s="305" t="str">
        <f>IF(DF77="","",IF(IF(OR(T77=Desplegables!$B$5,T77=Desplegables!$B$6,),(U77-DF77)/(U77-W77),DF77/W77)&lt;0,0%,IF(IF(OR(T77=Desplegables!$B$5,T77=Desplegables!$B$6,),(U77-DF77)/(U77-W77),DF77/W77)&gt;1,100%,IF(OR(T77=Desplegables!$B$5,T77=Desplegables!$B$6,),(U77-DF77)/(U77-W77),DF77/W77))))</f>
        <v/>
      </c>
      <c r="DH77" s="305" t="str">
        <f>IF(DF77="","",IF(IF(OR(T77=Desplegables!$B$5,T77=Desplegables!$B$6,),(U77-DF77)/(U77-AI77),DF77/AI77)&lt;0,0%,IF(IF(OR(T77=Desplegables!$B$5,T77=Desplegables!$B$6,),(U77-DF77)/(U77-AI77),DF77/AI77)&gt;1,100%,IF(OR(T77=Desplegables!$B$5,T77=Desplegables!$B$6,),(U77-DF77)/(U77-AI77),DF77/AI77))))</f>
        <v/>
      </c>
      <c r="DI77" s="311"/>
      <c r="DJ77" s="305" t="str">
        <f t="shared" si="18"/>
        <v/>
      </c>
      <c r="DK77" s="312" t="str">
        <f t="shared" si="19"/>
        <v/>
      </c>
      <c r="DL77" s="313" t="str">
        <f t="shared" si="20"/>
        <v/>
      </c>
      <c r="DM77" s="314" t="str">
        <f t="shared" si="21"/>
        <v/>
      </c>
      <c r="DN77" s="315"/>
    </row>
    <row r="78" spans="2:118" s="283" customFormat="1" ht="76.5">
      <c r="B78" s="284" t="s">
        <v>888</v>
      </c>
      <c r="C78" s="285">
        <f>SUMIF(B$69:B$89,B69,I$69:I$89)</f>
        <v>9.5238095238095233E-2</v>
      </c>
      <c r="D78" s="286" t="s">
        <v>676</v>
      </c>
      <c r="E78" s="285">
        <f>SUMIF(D$69:D$89,D89,I$69:I$89)</f>
        <v>0.85714285714285743</v>
      </c>
      <c r="F78" s="286" t="s">
        <v>708</v>
      </c>
      <c r="G78" s="285">
        <f>SUMIF(F$69:F$89,F69,I$69:I$89)</f>
        <v>4.7619047619047616E-2</v>
      </c>
      <c r="H78" s="287" t="s">
        <v>709</v>
      </c>
      <c r="I78" s="288">
        <f t="shared" si="25"/>
        <v>4.7619047619047616E-2</v>
      </c>
      <c r="J78" s="289" t="s">
        <v>189</v>
      </c>
      <c r="K78" s="290" t="s">
        <v>706</v>
      </c>
      <c r="L78" s="290" t="s">
        <v>706</v>
      </c>
      <c r="M78" s="290" t="s">
        <v>386</v>
      </c>
      <c r="N78" s="291" t="s">
        <v>384</v>
      </c>
      <c r="O78" s="292">
        <v>45292</v>
      </c>
      <c r="P78" s="293">
        <v>45657</v>
      </c>
      <c r="Q78" s="372" t="s">
        <v>16</v>
      </c>
      <c r="R78" s="294" t="s">
        <v>703</v>
      </c>
      <c r="S78" s="373" t="s">
        <v>705</v>
      </c>
      <c r="T78" s="374" t="s">
        <v>63</v>
      </c>
      <c r="U78" s="297">
        <v>10</v>
      </c>
      <c r="V78" s="298">
        <v>2023</v>
      </c>
      <c r="W78" s="370">
        <v>10</v>
      </c>
      <c r="X78" s="370">
        <v>11</v>
      </c>
      <c r="Y78" s="370">
        <v>12</v>
      </c>
      <c r="Z78" s="370">
        <v>13</v>
      </c>
      <c r="AA78" s="370"/>
      <c r="AB78" s="370"/>
      <c r="AC78" s="370"/>
      <c r="AD78" s="370"/>
      <c r="AE78" s="370"/>
      <c r="AF78" s="370"/>
      <c r="AG78" s="370"/>
      <c r="AH78" s="297"/>
      <c r="AI78" s="297">
        <f t="shared" si="3"/>
        <v>46</v>
      </c>
      <c r="AJ78" s="299"/>
      <c r="AK78" s="299"/>
      <c r="AL78" s="299"/>
      <c r="AM78" s="299"/>
      <c r="AN78" s="299"/>
      <c r="AO78" s="299"/>
      <c r="AP78" s="299"/>
      <c r="AQ78" s="299"/>
      <c r="AR78" s="299"/>
      <c r="AS78" s="299"/>
      <c r="AT78" s="299"/>
      <c r="AU78" s="299"/>
      <c r="AV78" s="300" t="str">
        <f t="shared" si="24"/>
        <v/>
      </c>
      <c r="AW78" s="301"/>
      <c r="AX78" s="302" t="s">
        <v>88</v>
      </c>
      <c r="AY78" s="301"/>
      <c r="AZ78" s="302"/>
      <c r="BA78" s="301"/>
      <c r="BB78" s="302"/>
      <c r="BC78" s="301"/>
      <c r="BD78" s="302"/>
      <c r="BE78" s="301"/>
      <c r="BF78" s="302"/>
      <c r="BG78" s="301"/>
      <c r="BH78" s="302"/>
      <c r="BI78" s="301"/>
      <c r="BJ78" s="302"/>
      <c r="BK78" s="301"/>
      <c r="BL78" s="302"/>
      <c r="BM78" s="301"/>
      <c r="BN78" s="302"/>
      <c r="BO78" s="301"/>
      <c r="BP78" s="302"/>
      <c r="BQ78" s="301"/>
      <c r="BR78" s="302"/>
      <c r="BS78" s="301"/>
      <c r="BT78" s="302"/>
      <c r="BU78" s="301"/>
      <c r="BV78" s="302"/>
      <c r="BW78" s="301"/>
      <c r="BX78" s="302"/>
      <c r="BY78" s="301"/>
      <c r="BZ78" s="302"/>
      <c r="CA78" s="301"/>
      <c r="CB78" s="302"/>
      <c r="CC78" s="301"/>
      <c r="CD78" s="302"/>
      <c r="CE78" s="301"/>
      <c r="CF78" s="302"/>
      <c r="CG78" s="301"/>
      <c r="CH78" s="302"/>
      <c r="CI78" s="301"/>
      <c r="CJ78" s="302"/>
      <c r="CK78" s="301"/>
      <c r="CL78" s="302"/>
      <c r="CM78" s="301"/>
      <c r="CN78" s="302"/>
      <c r="CO78" s="301"/>
      <c r="CP78" s="302"/>
      <c r="CQ78" s="301"/>
      <c r="CR78" s="302"/>
      <c r="CS78" s="300" t="str">
        <f t="shared" si="4"/>
        <v/>
      </c>
      <c r="CT78" s="303" t="s">
        <v>267</v>
      </c>
      <c r="CU78" s="310"/>
      <c r="CV78" s="310"/>
      <c r="CW78" s="305" t="str">
        <f>IF(CV78="","",IF(IF(OR(T78=Desplegables!$B$5,T78=Desplegables!$B$6,),(U78-CV78)/(U78-W78),CV78/W78)&lt;0,0%,IF(IF(OR(T78=Desplegables!$B$5,T78=Desplegables!$B$6,),(U78-CV78)/(U78-W78),CV78/W78)&gt;1,100%,IF(OR(T78=Desplegables!$B$5,T78=Desplegables!$B$6,),(U78-CV78)/(U78-W78),CV78/W78))))</f>
        <v/>
      </c>
      <c r="CX78" s="305" t="str">
        <f>IF(CV78="","",IF(IF(OR(T78=Desplegables!$B$5,T78=Desplegables!$B$6,),(U78-CV78)/(U78-AI78),CV78/AI78)&lt;0,0%,IF(IF(OR(T78=Desplegables!$B$5,T78=Desplegables!$B$6,),(U78-CV78)/(U78-AI78),CV78/AI78)&gt;1,100%,IF(OR(T78=Desplegables!$B$5,T78=Desplegables!$B$6,),(U78-CV78)/(U78-AI78),CV78/AI78))))</f>
        <v/>
      </c>
      <c r="CY78" s="306"/>
      <c r="CZ78" s="306"/>
      <c r="DA78" s="305" t="str">
        <f t="shared" si="9"/>
        <v/>
      </c>
      <c r="DB78" s="308" t="str">
        <f t="shared" si="10"/>
        <v/>
      </c>
      <c r="DC78" s="309" t="str">
        <f t="shared" si="5"/>
        <v/>
      </c>
      <c r="DD78" s="309" t="str">
        <f t="shared" si="6"/>
        <v/>
      </c>
      <c r="DE78" s="303" t="s">
        <v>267</v>
      </c>
      <c r="DF78" s="310"/>
      <c r="DG78" s="305" t="str">
        <f>IF(DF78="","",IF(IF(OR(T78=Desplegables!$B$5,T78=Desplegables!$B$6,),(U78-DF78)/(U78-W78),DF78/W78)&lt;0,0%,IF(IF(OR(T78=Desplegables!$B$5,T78=Desplegables!$B$6,),(U78-DF78)/(U78-W78),DF78/W78)&gt;1,100%,IF(OR(T78=Desplegables!$B$5,T78=Desplegables!$B$6,),(U78-DF78)/(U78-W78),DF78/W78))))</f>
        <v/>
      </c>
      <c r="DH78" s="305" t="str">
        <f>IF(DF78="","",IF(IF(OR(T78=Desplegables!$B$5,T78=Desplegables!$B$6,),(U78-DF78)/(U78-AI78),DF78/AI78)&lt;0,0%,IF(IF(OR(T78=Desplegables!$B$5,T78=Desplegables!$B$6,),(U78-DF78)/(U78-AI78),DF78/AI78)&gt;1,100%,IF(OR(T78=Desplegables!$B$5,T78=Desplegables!$B$6,),(U78-DF78)/(U78-AI78),DF78/AI78))))</f>
        <v/>
      </c>
      <c r="DI78" s="311"/>
      <c r="DJ78" s="305" t="str">
        <f t="shared" si="18"/>
        <v/>
      </c>
      <c r="DK78" s="312" t="str">
        <f t="shared" si="19"/>
        <v/>
      </c>
      <c r="DL78" s="313" t="str">
        <f t="shared" si="20"/>
        <v/>
      </c>
      <c r="DM78" s="314" t="str">
        <f t="shared" si="21"/>
        <v/>
      </c>
      <c r="DN78" s="315"/>
    </row>
    <row r="79" spans="2:118" s="283" customFormat="1" ht="165.75">
      <c r="B79" s="284" t="s">
        <v>888</v>
      </c>
      <c r="C79" s="285">
        <f>SUMIF(B$69:B$89,B69,I$69:I$89)</f>
        <v>9.5238095238095233E-2</v>
      </c>
      <c r="D79" s="286" t="s">
        <v>676</v>
      </c>
      <c r="E79" s="285">
        <f>SUMIF(D$69:D$89,D89,I$69:I$89)</f>
        <v>0.85714285714285743</v>
      </c>
      <c r="F79" s="286" t="s">
        <v>710</v>
      </c>
      <c r="G79" s="285">
        <f>SUMIF(F$69:F$89,F69,I$69:I$89)</f>
        <v>4.7619047619047616E-2</v>
      </c>
      <c r="H79" s="287" t="s">
        <v>711</v>
      </c>
      <c r="I79" s="288">
        <f t="shared" si="25"/>
        <v>4.7619047619047616E-2</v>
      </c>
      <c r="J79" s="289" t="s">
        <v>189</v>
      </c>
      <c r="K79" s="290" t="s">
        <v>707</v>
      </c>
      <c r="L79" s="290" t="s">
        <v>707</v>
      </c>
      <c r="M79" s="290" t="s">
        <v>367</v>
      </c>
      <c r="N79" s="291" t="s">
        <v>365</v>
      </c>
      <c r="O79" s="292">
        <v>45292</v>
      </c>
      <c r="P79" s="293">
        <v>45657</v>
      </c>
      <c r="Q79" s="292" t="s">
        <v>16</v>
      </c>
      <c r="R79" s="294" t="s">
        <v>703</v>
      </c>
      <c r="S79" s="295" t="s">
        <v>546</v>
      </c>
      <c r="T79" s="296" t="s">
        <v>63</v>
      </c>
      <c r="U79" s="297">
        <v>5000</v>
      </c>
      <c r="V79" s="298">
        <v>2023</v>
      </c>
      <c r="W79" s="297">
        <v>5100</v>
      </c>
      <c r="X79" s="297">
        <v>5200</v>
      </c>
      <c r="Y79" s="297">
        <v>5300</v>
      </c>
      <c r="Z79" s="297">
        <v>5400</v>
      </c>
      <c r="AA79" s="297"/>
      <c r="AB79" s="297"/>
      <c r="AC79" s="297"/>
      <c r="AD79" s="297"/>
      <c r="AE79" s="297"/>
      <c r="AF79" s="297"/>
      <c r="AG79" s="297"/>
      <c r="AH79" s="297"/>
      <c r="AI79" s="297">
        <f t="shared" si="3"/>
        <v>21000</v>
      </c>
      <c r="AJ79" s="299"/>
      <c r="AK79" s="299"/>
      <c r="AL79" s="299"/>
      <c r="AM79" s="299"/>
      <c r="AN79" s="299"/>
      <c r="AO79" s="299"/>
      <c r="AP79" s="299"/>
      <c r="AQ79" s="299"/>
      <c r="AR79" s="299"/>
      <c r="AS79" s="299"/>
      <c r="AT79" s="299"/>
      <c r="AU79" s="299"/>
      <c r="AV79" s="300" t="str">
        <f t="shared" si="24"/>
        <v/>
      </c>
      <c r="AW79" s="299"/>
      <c r="AX79" s="302" t="s">
        <v>88</v>
      </c>
      <c r="AY79" s="301"/>
      <c r="AZ79" s="302"/>
      <c r="BA79" s="301"/>
      <c r="BB79" s="302"/>
      <c r="BC79" s="301"/>
      <c r="BD79" s="302"/>
      <c r="BE79" s="301"/>
      <c r="BF79" s="302"/>
      <c r="BG79" s="301"/>
      <c r="BH79" s="302"/>
      <c r="BI79" s="301"/>
      <c r="BJ79" s="302"/>
      <c r="BK79" s="301"/>
      <c r="BL79" s="302"/>
      <c r="BM79" s="301"/>
      <c r="BN79" s="302"/>
      <c r="BO79" s="301"/>
      <c r="BP79" s="302"/>
      <c r="BQ79" s="301"/>
      <c r="BR79" s="302"/>
      <c r="BS79" s="301"/>
      <c r="BT79" s="302"/>
      <c r="BU79" s="301"/>
      <c r="BV79" s="302"/>
      <c r="BW79" s="301"/>
      <c r="BX79" s="302"/>
      <c r="BY79" s="301"/>
      <c r="BZ79" s="302"/>
      <c r="CA79" s="301"/>
      <c r="CB79" s="302"/>
      <c r="CC79" s="301"/>
      <c r="CD79" s="302"/>
      <c r="CE79" s="301"/>
      <c r="CF79" s="302"/>
      <c r="CG79" s="301"/>
      <c r="CH79" s="302"/>
      <c r="CI79" s="301"/>
      <c r="CJ79" s="302"/>
      <c r="CK79" s="301"/>
      <c r="CL79" s="302"/>
      <c r="CM79" s="301"/>
      <c r="CN79" s="302"/>
      <c r="CO79" s="301"/>
      <c r="CP79" s="302"/>
      <c r="CQ79" s="301"/>
      <c r="CR79" s="302"/>
      <c r="CS79" s="300" t="str">
        <f t="shared" si="4"/>
        <v/>
      </c>
      <c r="CT79" s="303" t="s">
        <v>268</v>
      </c>
      <c r="CU79" s="304"/>
      <c r="CV79" s="304"/>
      <c r="CW79" s="305" t="str">
        <f>IF(CV79="","",IF(IF(OR(T79=Desplegables!$B$5,T79=Desplegables!$B$6,),(U79-CV79)/(U79-W79),CV79/W79)&lt;0,0%,IF(IF(OR(T79=Desplegables!$B$5,T79=Desplegables!$B$6,),(U79-CV79)/(U79-W79),CV79/W79)&gt;1,100%,IF(OR(T79=Desplegables!$B$5,T79=Desplegables!$B$6,),(U79-CV79)/(U79-W79),CV79/W79))))</f>
        <v/>
      </c>
      <c r="CX79" s="305" t="str">
        <f>IF(CV79="","",IF(IF(OR(T79=Desplegables!$B$5,T79=Desplegables!$B$6,),(U79-CV79)/(U79-AI79),CV79/AI79)&lt;0,0%,IF(IF(OR(T79=Desplegables!$B$5,T79=Desplegables!$B$6,),(U79-CV79)/(U79-AI79),CV79/AI79)&gt;1,100%,IF(OR(T79=Desplegables!$B$5,T79=Desplegables!$B$6,),(U79-CV79)/(U79-AI79),CV79/AI79))))</f>
        <v/>
      </c>
      <c r="CY79" s="306"/>
      <c r="CZ79" s="307"/>
      <c r="DA79" s="305" t="str">
        <f t="shared" si="9"/>
        <v/>
      </c>
      <c r="DB79" s="308" t="str">
        <f t="shared" si="10"/>
        <v/>
      </c>
      <c r="DC79" s="309" t="str">
        <f t="shared" si="5"/>
        <v/>
      </c>
      <c r="DD79" s="309" t="str">
        <f t="shared" si="6"/>
        <v/>
      </c>
      <c r="DE79" s="303" t="s">
        <v>268</v>
      </c>
      <c r="DF79" s="310"/>
      <c r="DG79" s="305" t="str">
        <f>IF(DF79="","",IF(IF(OR(T79=Desplegables!$B$5,T79=Desplegables!$B$6,),(U79-DF79)/(U79-W79),DF79/W79)&lt;0,0%,IF(IF(OR(T79=Desplegables!$B$5,T79=Desplegables!$B$6,),(U79-DF79)/(U79-W79),DF79/W79)&gt;1,100%,IF(OR(T79=Desplegables!$B$5,T79=Desplegables!$B$6,),(U79-DF79)/(U79-W79),DF79/W79))))</f>
        <v/>
      </c>
      <c r="DH79" s="305" t="str">
        <f>IF(DF79="","",IF(IF(OR(T79=Desplegables!$B$5,T79=Desplegables!$B$6,),(U79-DF79)/(U79-AI79),DF79/AI79)&lt;0,0%,IF(IF(OR(T79=Desplegables!$B$5,T79=Desplegables!$B$6,),(U79-DF79)/(U79-AI79),DF79/AI79)&gt;1,100%,IF(OR(T79=Desplegables!$B$5,T79=Desplegables!$B$6,),(U79-DF79)/(U79-AI79),DF79/AI79))))</f>
        <v/>
      </c>
      <c r="DI79" s="311"/>
      <c r="DJ79" s="305" t="str">
        <f t="shared" si="18"/>
        <v/>
      </c>
      <c r="DK79" s="312" t="str">
        <f t="shared" si="19"/>
        <v/>
      </c>
      <c r="DL79" s="313" t="str">
        <f t="shared" si="20"/>
        <v/>
      </c>
      <c r="DM79" s="314" t="str">
        <f t="shared" si="21"/>
        <v/>
      </c>
      <c r="DN79" s="315"/>
    </row>
    <row r="80" spans="2:118" s="283" customFormat="1" ht="63.75">
      <c r="B80" s="284" t="s">
        <v>889</v>
      </c>
      <c r="C80" s="285">
        <f>SUMIF(B$69:B$89,B69,I$69:I$89)</f>
        <v>9.5238095238095233E-2</v>
      </c>
      <c r="D80" s="286" t="s">
        <v>676</v>
      </c>
      <c r="E80" s="285">
        <f>SUMIF(D$69:D$89,D89,I$69:I$89)</f>
        <v>0.85714285714285743</v>
      </c>
      <c r="F80" s="286" t="s">
        <v>712</v>
      </c>
      <c r="G80" s="285">
        <f>SUMIF(F$69:F$89,F69,I$69:I$89)</f>
        <v>4.7619047619047616E-2</v>
      </c>
      <c r="H80" s="287" t="s">
        <v>713</v>
      </c>
      <c r="I80" s="288">
        <f t="shared" si="25"/>
        <v>4.7619047619047616E-2</v>
      </c>
      <c r="J80" s="289" t="s">
        <v>189</v>
      </c>
      <c r="K80" s="290" t="s">
        <v>555</v>
      </c>
      <c r="L80" s="290" t="s">
        <v>555</v>
      </c>
      <c r="M80" s="290" t="s">
        <v>344</v>
      </c>
      <c r="N80" s="291" t="s">
        <v>336</v>
      </c>
      <c r="O80" s="292">
        <v>45292</v>
      </c>
      <c r="P80" s="293">
        <v>45657</v>
      </c>
      <c r="Q80" s="292" t="s">
        <v>16</v>
      </c>
      <c r="R80" s="294" t="s">
        <v>714</v>
      </c>
      <c r="S80" s="295" t="s">
        <v>715</v>
      </c>
      <c r="T80" s="296" t="s">
        <v>63</v>
      </c>
      <c r="U80" s="305">
        <v>1</v>
      </c>
      <c r="V80" s="298">
        <v>2023</v>
      </c>
      <c r="W80" s="369">
        <v>1</v>
      </c>
      <c r="X80" s="369">
        <v>1</v>
      </c>
      <c r="Y80" s="369">
        <v>1</v>
      </c>
      <c r="Z80" s="369">
        <v>1</v>
      </c>
      <c r="AA80" s="370"/>
      <c r="AB80" s="370"/>
      <c r="AC80" s="370"/>
      <c r="AD80" s="370"/>
      <c r="AE80" s="369"/>
      <c r="AF80" s="369"/>
      <c r="AG80" s="369"/>
      <c r="AH80" s="305"/>
      <c r="AI80" s="297">
        <f t="shared" si="3"/>
        <v>4</v>
      </c>
      <c r="AJ80" s="299"/>
      <c r="AK80" s="299"/>
      <c r="AL80" s="299"/>
      <c r="AM80" s="299"/>
      <c r="AN80" s="299"/>
      <c r="AO80" s="299"/>
      <c r="AP80" s="299"/>
      <c r="AQ80" s="299"/>
      <c r="AR80" s="299"/>
      <c r="AS80" s="299"/>
      <c r="AT80" s="299"/>
      <c r="AU80" s="299"/>
      <c r="AV80" s="300" t="str">
        <f t="shared" si="24"/>
        <v/>
      </c>
      <c r="AW80" s="299"/>
      <c r="AX80" s="302" t="s">
        <v>88</v>
      </c>
      <c r="AY80" s="301"/>
      <c r="AZ80" s="302"/>
      <c r="BA80" s="301"/>
      <c r="BB80" s="302"/>
      <c r="BC80" s="301"/>
      <c r="BD80" s="302"/>
      <c r="BE80" s="301"/>
      <c r="BF80" s="302"/>
      <c r="BG80" s="301"/>
      <c r="BH80" s="302"/>
      <c r="BI80" s="301"/>
      <c r="BJ80" s="302"/>
      <c r="BK80" s="301"/>
      <c r="BL80" s="302"/>
      <c r="BM80" s="301"/>
      <c r="BN80" s="302"/>
      <c r="BO80" s="301"/>
      <c r="BP80" s="302"/>
      <c r="BQ80" s="301"/>
      <c r="BR80" s="302"/>
      <c r="BS80" s="301"/>
      <c r="BT80" s="302"/>
      <c r="BU80" s="301"/>
      <c r="BV80" s="302"/>
      <c r="BW80" s="301"/>
      <c r="BX80" s="302"/>
      <c r="BY80" s="301"/>
      <c r="BZ80" s="302"/>
      <c r="CA80" s="301"/>
      <c r="CB80" s="302"/>
      <c r="CC80" s="301"/>
      <c r="CD80" s="302"/>
      <c r="CE80" s="301"/>
      <c r="CF80" s="302"/>
      <c r="CG80" s="301"/>
      <c r="CH80" s="302"/>
      <c r="CI80" s="301"/>
      <c r="CJ80" s="302"/>
      <c r="CK80" s="301"/>
      <c r="CL80" s="302"/>
      <c r="CM80" s="301"/>
      <c r="CN80" s="302"/>
      <c r="CO80" s="301"/>
      <c r="CP80" s="302"/>
      <c r="CQ80" s="301"/>
      <c r="CR80" s="302"/>
      <c r="CS80" s="300" t="str">
        <f t="shared" si="4"/>
        <v/>
      </c>
      <c r="CT80" s="303" t="s">
        <v>269</v>
      </c>
      <c r="CU80" s="305"/>
      <c r="CV80" s="305"/>
      <c r="CW80" s="305" t="str">
        <f>IF(CV80="","",IF(IF(OR(T80=Desplegables!$B$5,T80=Desplegables!$B$6,),(U80-CV80)/(U80-W80),CV80/W80)&lt;0,0%,IF(IF(OR(T80=Desplegables!$B$5,T80=Desplegables!$B$6,),(U80-CV80)/(U80-W80),CV80/W80)&gt;1,100%,IF(OR(T80=Desplegables!$B$5,T80=Desplegables!$B$6,),(U80-CV80)/(U80-W80),CV80/W80))))</f>
        <v/>
      </c>
      <c r="CX80" s="305" t="str">
        <f>IF(CV80="","",IF(IF(OR(T80=Desplegables!$B$5,T80=Desplegables!$B$6,),(U80-CV80)/(U80-AI80),CV80/AI80)&lt;0,0%,IF(IF(OR(T80=Desplegables!$B$5,T80=Desplegables!$B$6,),(U80-CV80)/(U80-AI80),CV80/AI80)&gt;1,100%,IF(OR(T80=Desplegables!$B$5,T80=Desplegables!$B$6,),(U80-CV80)/(U80-AI80),CV80/AI80))))</f>
        <v/>
      </c>
      <c r="CY80" s="306"/>
      <c r="CZ80" s="307"/>
      <c r="DA80" s="305" t="str">
        <f t="shared" si="9"/>
        <v/>
      </c>
      <c r="DB80" s="308" t="str">
        <f t="shared" si="10"/>
        <v/>
      </c>
      <c r="DC80" s="309" t="str">
        <f t="shared" si="5"/>
        <v/>
      </c>
      <c r="DD80" s="309" t="str">
        <f t="shared" si="6"/>
        <v/>
      </c>
      <c r="DE80" s="303" t="s">
        <v>269</v>
      </c>
      <c r="DF80" s="305"/>
      <c r="DG80" s="305" t="str">
        <f>IF(DF80="","",IF(IF(OR(T80=Desplegables!$B$5,T80=Desplegables!$B$6,),(U80-DF80)/(U80-W80),DF80/W80)&lt;0,0%,IF(IF(OR(T80=Desplegables!$B$5,T80=Desplegables!$B$6,),(U80-DF80)/(U80-W80),DF80/W80)&gt;1,100%,IF(OR(T80=Desplegables!$B$5,T80=Desplegables!$B$6,),(U80-DF80)/(U80-W80),DF80/W80))))</f>
        <v/>
      </c>
      <c r="DH80" s="305" t="str">
        <f>IF(DF80="","",IF(IF(OR(T80=Desplegables!$B$5,T80=Desplegables!$B$6,),(U80-DF80)/(U80-AI80),DF80/AI80)&lt;0,0%,IF(IF(OR(T80=Desplegables!$B$5,T80=Desplegables!$B$6,),(U80-DF80)/(U80-AI80),DF80/AI80)&gt;1,100%,IF(OR(T80=Desplegables!$B$5,T80=Desplegables!$B$6,),(U80-DF80)/(U80-AI80),DF80/AI80))))</f>
        <v/>
      </c>
      <c r="DI80" s="311"/>
      <c r="DJ80" s="305" t="str">
        <f t="shared" si="18"/>
        <v/>
      </c>
      <c r="DK80" s="312" t="str">
        <f t="shared" si="19"/>
        <v/>
      </c>
      <c r="DL80" s="313" t="str">
        <f t="shared" si="20"/>
        <v/>
      </c>
      <c r="DM80" s="314" t="str">
        <f t="shared" si="21"/>
        <v/>
      </c>
      <c r="DN80" s="315"/>
    </row>
    <row r="81" spans="2:118" s="283" customFormat="1" ht="51">
      <c r="B81" s="284" t="s">
        <v>889</v>
      </c>
      <c r="C81" s="285">
        <f>SUMIF(B$69:B$89,B69,I$69:I$89)</f>
        <v>9.5238095238095233E-2</v>
      </c>
      <c r="D81" s="286" t="s">
        <v>676</v>
      </c>
      <c r="E81" s="285">
        <f>SUMIF(D$69:D$89,D89,I$69:I$89)</f>
        <v>0.85714285714285743</v>
      </c>
      <c r="F81" s="286" t="s">
        <v>716</v>
      </c>
      <c r="G81" s="285">
        <f>SUMIF(F$69:F$89,F69,I$69:I$89)</f>
        <v>4.7619047619047616E-2</v>
      </c>
      <c r="H81" s="287" t="s">
        <v>717</v>
      </c>
      <c r="I81" s="288">
        <f t="shared" si="25"/>
        <v>4.7619047619047616E-2</v>
      </c>
      <c r="J81" s="289" t="s">
        <v>189</v>
      </c>
      <c r="K81" s="290" t="s">
        <v>718</v>
      </c>
      <c r="L81" s="290" t="s">
        <v>718</v>
      </c>
      <c r="M81" s="290" t="s">
        <v>341</v>
      </c>
      <c r="N81" s="375" t="s">
        <v>346</v>
      </c>
      <c r="O81" s="292">
        <v>45292</v>
      </c>
      <c r="P81" s="293">
        <v>45657</v>
      </c>
      <c r="Q81" s="292" t="s">
        <v>16</v>
      </c>
      <c r="R81" s="294" t="s">
        <v>714</v>
      </c>
      <c r="S81" s="295" t="s">
        <v>719</v>
      </c>
      <c r="T81" s="296" t="s">
        <v>63</v>
      </c>
      <c r="U81" s="305">
        <v>1</v>
      </c>
      <c r="V81" s="298">
        <v>2023</v>
      </c>
      <c r="W81" s="369">
        <v>1</v>
      </c>
      <c r="X81" s="369">
        <v>1</v>
      </c>
      <c r="Y81" s="369">
        <v>1</v>
      </c>
      <c r="Z81" s="369">
        <v>1</v>
      </c>
      <c r="AA81" s="370"/>
      <c r="AB81" s="370"/>
      <c r="AC81" s="370"/>
      <c r="AD81" s="370"/>
      <c r="AE81" s="369"/>
      <c r="AF81" s="369"/>
      <c r="AG81" s="369"/>
      <c r="AH81" s="305"/>
      <c r="AI81" s="297">
        <f t="shared" si="3"/>
        <v>4</v>
      </c>
      <c r="AJ81" s="299"/>
      <c r="AK81" s="299"/>
      <c r="AL81" s="299"/>
      <c r="AM81" s="299"/>
      <c r="AN81" s="299"/>
      <c r="AO81" s="299"/>
      <c r="AP81" s="299"/>
      <c r="AQ81" s="299"/>
      <c r="AR81" s="299"/>
      <c r="AS81" s="299"/>
      <c r="AT81" s="299"/>
      <c r="AU81" s="299"/>
      <c r="AV81" s="300" t="str">
        <f t="shared" si="24"/>
        <v/>
      </c>
      <c r="AW81" s="299"/>
      <c r="AX81" s="302" t="s">
        <v>88</v>
      </c>
      <c r="AY81" s="301"/>
      <c r="AZ81" s="302"/>
      <c r="BA81" s="301"/>
      <c r="BB81" s="302"/>
      <c r="BC81" s="301"/>
      <c r="BD81" s="302"/>
      <c r="BE81" s="301"/>
      <c r="BF81" s="302"/>
      <c r="BG81" s="301"/>
      <c r="BH81" s="302"/>
      <c r="BI81" s="301"/>
      <c r="BJ81" s="302"/>
      <c r="BK81" s="301"/>
      <c r="BL81" s="302"/>
      <c r="BM81" s="301"/>
      <c r="BN81" s="302"/>
      <c r="BO81" s="301"/>
      <c r="BP81" s="302"/>
      <c r="BQ81" s="301"/>
      <c r="BR81" s="302"/>
      <c r="BS81" s="301"/>
      <c r="BT81" s="302"/>
      <c r="BU81" s="301"/>
      <c r="BV81" s="302"/>
      <c r="BW81" s="301"/>
      <c r="BX81" s="302"/>
      <c r="BY81" s="301"/>
      <c r="BZ81" s="302"/>
      <c r="CA81" s="301"/>
      <c r="CB81" s="302"/>
      <c r="CC81" s="301"/>
      <c r="CD81" s="302"/>
      <c r="CE81" s="301"/>
      <c r="CF81" s="302"/>
      <c r="CG81" s="301"/>
      <c r="CH81" s="302"/>
      <c r="CI81" s="301"/>
      <c r="CJ81" s="302"/>
      <c r="CK81" s="301"/>
      <c r="CL81" s="302"/>
      <c r="CM81" s="301"/>
      <c r="CN81" s="302"/>
      <c r="CO81" s="301"/>
      <c r="CP81" s="302"/>
      <c r="CQ81" s="301"/>
      <c r="CR81" s="302"/>
      <c r="CS81" s="300" t="str">
        <f t="shared" si="4"/>
        <v/>
      </c>
      <c r="CT81" s="303" t="s">
        <v>270</v>
      </c>
      <c r="CU81" s="305"/>
      <c r="CV81" s="305"/>
      <c r="CW81" s="305" t="str">
        <f>IF(CV81="","",IF(IF(OR(T81=Desplegables!$B$5,T81=Desplegables!$B$6,),(U81-CV81)/(U81-W81),CV81/W81)&lt;0,0%,IF(IF(OR(T81=Desplegables!$B$5,T81=Desplegables!$B$6,),(U81-CV81)/(U81-W81),CV81/W81)&gt;1,100%,IF(OR(T81=Desplegables!$B$5,T81=Desplegables!$B$6,),(U81-CV81)/(U81-W81),CV81/W81))))</f>
        <v/>
      </c>
      <c r="CX81" s="305" t="str">
        <f>IF(CV81="","",IF(IF(OR(T81=Desplegables!$B$5,T81=Desplegables!$B$6,),(U81-CV81)/(U81-AI81),CV81/AI81)&lt;0,0%,IF(IF(OR(T81=Desplegables!$B$5,T81=Desplegables!$B$6,),(U81-CV81)/(U81-AI81),CV81/AI81)&gt;1,100%,IF(OR(T81=Desplegables!$B$5,T81=Desplegables!$B$6,),(U81-CV81)/(U81-AI81),CV81/AI81))))</f>
        <v/>
      </c>
      <c r="CY81" s="306"/>
      <c r="CZ81" s="307"/>
      <c r="DA81" s="305" t="str">
        <f t="shared" si="9"/>
        <v/>
      </c>
      <c r="DB81" s="308" t="str">
        <f t="shared" si="10"/>
        <v/>
      </c>
      <c r="DC81" s="309" t="str">
        <f t="shared" si="5"/>
        <v/>
      </c>
      <c r="DD81" s="309" t="str">
        <f t="shared" si="6"/>
        <v/>
      </c>
      <c r="DE81" s="303" t="s">
        <v>270</v>
      </c>
      <c r="DF81" s="305"/>
      <c r="DG81" s="305" t="str">
        <f>IF(DF81="","",IF(IF(OR(T81=Desplegables!$B$5,T81=Desplegables!$B$6,),(U81-DF81)/(U81-W81),DF81/W81)&lt;0,0%,IF(IF(OR(T81=Desplegables!$B$5,T81=Desplegables!$B$6,),(U81-DF81)/(U81-W81),DF81/W81)&gt;1,100%,IF(OR(T81=Desplegables!$B$5,T81=Desplegables!$B$6,),(U81-DF81)/(U81-W81),DF81/W81))))</f>
        <v/>
      </c>
      <c r="DH81" s="305" t="str">
        <f>IF(DF81="","",IF(IF(OR(T81=Desplegables!$B$5,T81=Desplegables!$B$6,),(U81-DF81)/(U81-AI81),DF81/AI81)&lt;0,0%,IF(IF(OR(T81=Desplegables!$B$5,T81=Desplegables!$B$6,),(U81-DF81)/(U81-AI81),DF81/AI81)&gt;1,100%,IF(OR(T81=Desplegables!$B$5,T81=Desplegables!$B$6,),(U81-DF81)/(U81-AI81),DF81/AI81))))</f>
        <v/>
      </c>
      <c r="DI81" s="311"/>
      <c r="DJ81" s="305" t="str">
        <f t="shared" ref="DJ81:DJ112" si="26">IF(DI81="","",IF(DI81/SUM(CK81,CM81)&gt;1,100%,DI81/SUM(CK81,CM81)))</f>
        <v/>
      </c>
      <c r="DK81" s="312" t="str">
        <f t="shared" ref="DK81:DK112" si="27">IFERROR(DG81*(I81/G81),"")</f>
        <v/>
      </c>
      <c r="DL81" s="313" t="str">
        <f t="shared" ref="DL81:DL112" si="28">IFERROR(DG81*(I81/G81)*(G81/E81),"")</f>
        <v/>
      </c>
      <c r="DM81" s="314" t="str">
        <f t="shared" ref="DM81:DM112" si="29">IFERROR(DG81*I81,"")</f>
        <v/>
      </c>
      <c r="DN81" s="315"/>
    </row>
    <row r="82" spans="2:118" s="283" customFormat="1" ht="51">
      <c r="B82" s="284" t="s">
        <v>889</v>
      </c>
      <c r="C82" s="285">
        <f>SUMIF(B$69:B$89,B69,I$69:I$89)</f>
        <v>9.5238095238095233E-2</v>
      </c>
      <c r="D82" s="286" t="s">
        <v>676</v>
      </c>
      <c r="E82" s="285">
        <f>SUMIF(D$69:D$89,D89,I$69:I$89)</f>
        <v>0.85714285714285743</v>
      </c>
      <c r="F82" s="286" t="s">
        <v>720</v>
      </c>
      <c r="G82" s="285">
        <f>SUMIF(F$69:F$89,F69,I$69:I$89)</f>
        <v>4.7619047619047616E-2</v>
      </c>
      <c r="H82" s="287" t="s">
        <v>721</v>
      </c>
      <c r="I82" s="288">
        <f t="shared" si="25"/>
        <v>4.7619047619047616E-2</v>
      </c>
      <c r="J82" s="289" t="s">
        <v>189</v>
      </c>
      <c r="K82" s="290" t="s">
        <v>698</v>
      </c>
      <c r="L82" s="290" t="s">
        <v>698</v>
      </c>
      <c r="M82" s="290" t="s">
        <v>379</v>
      </c>
      <c r="N82" s="291" t="s">
        <v>381</v>
      </c>
      <c r="O82" s="292">
        <v>45292</v>
      </c>
      <c r="P82" s="293">
        <v>45657</v>
      </c>
      <c r="Q82" s="292" t="s">
        <v>16</v>
      </c>
      <c r="R82" s="294" t="s">
        <v>714</v>
      </c>
      <c r="S82" s="295" t="s">
        <v>722</v>
      </c>
      <c r="T82" s="296" t="s">
        <v>63</v>
      </c>
      <c r="U82" s="305">
        <v>1</v>
      </c>
      <c r="V82" s="298">
        <v>2023</v>
      </c>
      <c r="W82" s="369">
        <v>1</v>
      </c>
      <c r="X82" s="369">
        <v>1</v>
      </c>
      <c r="Y82" s="369">
        <v>1</v>
      </c>
      <c r="Z82" s="369">
        <v>1</v>
      </c>
      <c r="AA82" s="370"/>
      <c r="AB82" s="370"/>
      <c r="AC82" s="370"/>
      <c r="AD82" s="370"/>
      <c r="AE82" s="369"/>
      <c r="AF82" s="369"/>
      <c r="AG82" s="369"/>
      <c r="AH82" s="305"/>
      <c r="AI82" s="297">
        <f t="shared" ref="AI82:AI118" si="30">SUM(W82:AH82)</f>
        <v>4</v>
      </c>
      <c r="AJ82" s="299"/>
      <c r="AK82" s="299"/>
      <c r="AL82" s="299"/>
      <c r="AM82" s="299"/>
      <c r="AN82" s="299"/>
      <c r="AO82" s="299"/>
      <c r="AP82" s="299"/>
      <c r="AQ82" s="299"/>
      <c r="AR82" s="299"/>
      <c r="AS82" s="299"/>
      <c r="AT82" s="299"/>
      <c r="AU82" s="299"/>
      <c r="AV82" s="300" t="str">
        <f t="shared" si="24"/>
        <v/>
      </c>
      <c r="AW82" s="299"/>
      <c r="AX82" s="302" t="s">
        <v>88</v>
      </c>
      <c r="AY82" s="301"/>
      <c r="AZ82" s="302"/>
      <c r="BA82" s="301"/>
      <c r="BB82" s="302"/>
      <c r="BC82" s="301"/>
      <c r="BD82" s="302"/>
      <c r="BE82" s="301"/>
      <c r="BF82" s="302"/>
      <c r="BG82" s="301"/>
      <c r="BH82" s="302"/>
      <c r="BI82" s="301"/>
      <c r="BJ82" s="302"/>
      <c r="BK82" s="301"/>
      <c r="BL82" s="302"/>
      <c r="BM82" s="301"/>
      <c r="BN82" s="302"/>
      <c r="BO82" s="301"/>
      <c r="BP82" s="302"/>
      <c r="BQ82" s="301"/>
      <c r="BR82" s="302"/>
      <c r="BS82" s="301"/>
      <c r="BT82" s="302"/>
      <c r="BU82" s="301"/>
      <c r="BV82" s="302"/>
      <c r="BW82" s="301"/>
      <c r="BX82" s="302"/>
      <c r="BY82" s="301"/>
      <c r="BZ82" s="302"/>
      <c r="CA82" s="301"/>
      <c r="CB82" s="302"/>
      <c r="CC82" s="301"/>
      <c r="CD82" s="302"/>
      <c r="CE82" s="301"/>
      <c r="CF82" s="302"/>
      <c r="CG82" s="301"/>
      <c r="CH82" s="302"/>
      <c r="CI82" s="301"/>
      <c r="CJ82" s="302"/>
      <c r="CK82" s="301"/>
      <c r="CL82" s="302"/>
      <c r="CM82" s="301"/>
      <c r="CN82" s="302"/>
      <c r="CO82" s="301"/>
      <c r="CP82" s="302"/>
      <c r="CQ82" s="301"/>
      <c r="CR82" s="302"/>
      <c r="CS82" s="300" t="str">
        <f t="shared" ref="CS82:CS118" si="31">IF(SUM(AW82,AY82,BA82,BC82,BE82,BG82,BI82,BK82,BM82,BO82,BQ82,BS82,BU82,BW82,BY82,CA82,CC82,CE82,CG82,CI82,CK82,CM82)=0,"",SUM(AW82,AY82,BA82,BC82,BE82,BG82,BI82,BK82,BM82,BO82,BQ82,BS82,BU82,BW82,BY82,CA82,CC82,CE82,CG82,CI82,CK82,CM82,CO82,CQ82))</f>
        <v/>
      </c>
      <c r="CT82" s="303" t="s">
        <v>271</v>
      </c>
      <c r="CU82" s="305"/>
      <c r="CV82" s="305"/>
      <c r="CW82" s="305" t="str">
        <f>IF(CV82="","",IF(IF(OR(T82=Desplegables!$B$5,T82=Desplegables!$B$6,),(U82-CV82)/(U82-W82),CV82/W82)&lt;0,0%,IF(IF(OR(T82=Desplegables!$B$5,T82=Desplegables!$B$6,),(U82-CV82)/(U82-W82),CV82/W82)&gt;1,100%,IF(OR(T82=Desplegables!$B$5,T82=Desplegables!$B$6,),(U82-CV82)/(U82-W82),CV82/W82))))</f>
        <v/>
      </c>
      <c r="CX82" s="305" t="str">
        <f>IF(CV82="","",IF(IF(OR(T82=Desplegables!$B$5,T82=Desplegables!$B$6,),(U82-CV82)/(U82-AI82),CV82/AI82)&lt;0,0%,IF(IF(OR(T82=Desplegables!$B$5,T82=Desplegables!$B$6,),(U82-CV82)/(U82-AI82),CV82/AI82)&gt;1,100%,IF(OR(T82=Desplegables!$B$5,T82=Desplegables!$B$6,),(U82-CV82)/(U82-AI82),CV82/AI82))))</f>
        <v/>
      </c>
      <c r="CY82" s="306"/>
      <c r="CZ82" s="307"/>
      <c r="DA82" s="305" t="str">
        <f t="shared" ref="DA82:DA118" si="32">IF(CZ82="","",IF(CZ82/SUM(AW82,AY82)&gt;1,100%,CZ82/SUM(AW82,AY82)))</f>
        <v/>
      </c>
      <c r="DB82" s="308" t="str">
        <f t="shared" ref="DB82:DB118" si="33">IFERROR(CW82*(I82/G82),"")</f>
        <v/>
      </c>
      <c r="DC82" s="309" t="str">
        <f t="shared" ref="DC82:DC118" si="34">IFERROR(CW82*(I82/G82)*(G82/E82),"")</f>
        <v/>
      </c>
      <c r="DD82" s="309" t="str">
        <f t="shared" ref="DD82:DD118" si="35">IFERROR(CW82*I82,"")</f>
        <v/>
      </c>
      <c r="DE82" s="303" t="s">
        <v>271</v>
      </c>
      <c r="DF82" s="305"/>
      <c r="DG82" s="305" t="str">
        <f>IF(DF82="","",IF(IF(OR(T82=Desplegables!$B$5,T82=Desplegables!$B$6,),(U82-DF82)/(U82-W82),DF82/W82)&lt;0,0%,IF(IF(OR(T82=Desplegables!$B$5,T82=Desplegables!$B$6,),(U82-DF82)/(U82-W82),DF82/W82)&gt;1,100%,IF(OR(T82=Desplegables!$B$5,T82=Desplegables!$B$6,),(U82-DF82)/(U82-W82),DF82/W82))))</f>
        <v/>
      </c>
      <c r="DH82" s="305" t="str">
        <f>IF(DF82="","",IF(IF(OR(T82=Desplegables!$B$5,T82=Desplegables!$B$6,),(U82-DF82)/(U82-AI82),DF82/AI82)&lt;0,0%,IF(IF(OR(T82=Desplegables!$B$5,T82=Desplegables!$B$6,),(U82-DF82)/(U82-AI82),DF82/AI82)&gt;1,100%,IF(OR(T82=Desplegables!$B$5,T82=Desplegables!$B$6,),(U82-DF82)/(U82-AI82),DF82/AI82))))</f>
        <v/>
      </c>
      <c r="DI82" s="311"/>
      <c r="DJ82" s="305" t="str">
        <f t="shared" si="26"/>
        <v/>
      </c>
      <c r="DK82" s="312" t="str">
        <f t="shared" si="27"/>
        <v/>
      </c>
      <c r="DL82" s="313" t="str">
        <f t="shared" si="28"/>
        <v/>
      </c>
      <c r="DM82" s="314" t="str">
        <f t="shared" si="29"/>
        <v/>
      </c>
      <c r="DN82" s="315"/>
    </row>
    <row r="83" spans="2:118" s="283" customFormat="1" ht="63.75">
      <c r="B83" s="284" t="s">
        <v>890</v>
      </c>
      <c r="C83" s="285">
        <f>SUMIF(B$69:B$89,B69,I$69:I$89)</f>
        <v>9.5238095238095233E-2</v>
      </c>
      <c r="D83" s="286" t="s">
        <v>676</v>
      </c>
      <c r="E83" s="285">
        <f>SUMIF(D$69:D$89,D89,I$69:I$89)</f>
        <v>0.85714285714285743</v>
      </c>
      <c r="F83" s="286" t="s">
        <v>723</v>
      </c>
      <c r="G83" s="285">
        <f>SUMIF(F$69:F$89,F69,I$69:I$89)</f>
        <v>4.7619047619047616E-2</v>
      </c>
      <c r="H83" s="287" t="s">
        <v>729</v>
      </c>
      <c r="I83" s="288">
        <f t="shared" si="25"/>
        <v>4.7619047619047616E-2</v>
      </c>
      <c r="J83" s="289" t="s">
        <v>189</v>
      </c>
      <c r="K83" s="376" t="s">
        <v>735</v>
      </c>
      <c r="L83" s="376" t="s">
        <v>735</v>
      </c>
      <c r="M83" s="290" t="s">
        <v>343</v>
      </c>
      <c r="N83" s="291" t="s">
        <v>349</v>
      </c>
      <c r="O83" s="292">
        <v>45292</v>
      </c>
      <c r="P83" s="293">
        <v>45657</v>
      </c>
      <c r="Q83" s="292" t="s">
        <v>16</v>
      </c>
      <c r="R83" s="294" t="s">
        <v>755</v>
      </c>
      <c r="S83" s="377" t="s">
        <v>575</v>
      </c>
      <c r="T83" s="296" t="s">
        <v>63</v>
      </c>
      <c r="U83" s="305">
        <v>1</v>
      </c>
      <c r="V83" s="298">
        <v>2023</v>
      </c>
      <c r="W83" s="369">
        <v>1</v>
      </c>
      <c r="X83" s="369">
        <v>1</v>
      </c>
      <c r="Y83" s="369">
        <v>1</v>
      </c>
      <c r="Z83" s="369">
        <v>1</v>
      </c>
      <c r="AA83" s="370"/>
      <c r="AB83" s="370"/>
      <c r="AC83" s="370"/>
      <c r="AD83" s="370"/>
      <c r="AE83" s="369"/>
      <c r="AF83" s="369"/>
      <c r="AG83" s="369"/>
      <c r="AH83" s="305"/>
      <c r="AI83" s="297">
        <f t="shared" si="30"/>
        <v>4</v>
      </c>
      <c r="AJ83" s="299"/>
      <c r="AK83" s="299"/>
      <c r="AL83" s="299"/>
      <c r="AM83" s="299"/>
      <c r="AN83" s="299"/>
      <c r="AO83" s="299"/>
      <c r="AP83" s="299"/>
      <c r="AQ83" s="299"/>
      <c r="AR83" s="299"/>
      <c r="AS83" s="299"/>
      <c r="AT83" s="299"/>
      <c r="AU83" s="299"/>
      <c r="AV83" s="300" t="str">
        <f t="shared" si="24"/>
        <v/>
      </c>
      <c r="AW83" s="299"/>
      <c r="AX83" s="302" t="s">
        <v>88</v>
      </c>
      <c r="AY83" s="301"/>
      <c r="AZ83" s="302"/>
      <c r="BA83" s="301"/>
      <c r="BB83" s="302"/>
      <c r="BC83" s="301"/>
      <c r="BD83" s="302"/>
      <c r="BE83" s="301"/>
      <c r="BF83" s="302"/>
      <c r="BG83" s="301"/>
      <c r="BH83" s="302"/>
      <c r="BI83" s="301"/>
      <c r="BJ83" s="302"/>
      <c r="BK83" s="301"/>
      <c r="BL83" s="302"/>
      <c r="BM83" s="301"/>
      <c r="BN83" s="302"/>
      <c r="BO83" s="301"/>
      <c r="BP83" s="302"/>
      <c r="BQ83" s="301"/>
      <c r="BR83" s="302"/>
      <c r="BS83" s="301"/>
      <c r="BT83" s="302"/>
      <c r="BU83" s="301"/>
      <c r="BV83" s="302"/>
      <c r="BW83" s="301"/>
      <c r="BX83" s="302"/>
      <c r="BY83" s="301"/>
      <c r="BZ83" s="302"/>
      <c r="CA83" s="301"/>
      <c r="CB83" s="302"/>
      <c r="CC83" s="301"/>
      <c r="CD83" s="302"/>
      <c r="CE83" s="301"/>
      <c r="CF83" s="302"/>
      <c r="CG83" s="301"/>
      <c r="CH83" s="302"/>
      <c r="CI83" s="301"/>
      <c r="CJ83" s="302"/>
      <c r="CK83" s="301"/>
      <c r="CL83" s="302"/>
      <c r="CM83" s="301"/>
      <c r="CN83" s="302"/>
      <c r="CO83" s="301"/>
      <c r="CP83" s="302"/>
      <c r="CQ83" s="301"/>
      <c r="CR83" s="302"/>
      <c r="CS83" s="300" t="str">
        <f t="shared" si="31"/>
        <v/>
      </c>
      <c r="CT83" s="303" t="s">
        <v>272</v>
      </c>
      <c r="CU83" s="305"/>
      <c r="CV83" s="305"/>
      <c r="CW83" s="305" t="str">
        <f>IF(CV83="","",IF(IF(OR(T83=Desplegables!$B$5,T83=Desplegables!$B$6,),(U83-CV83)/(U83-W83),CV83/W83)&lt;0,0%,IF(IF(OR(T83=Desplegables!$B$5,T83=Desplegables!$B$6,),(U83-CV83)/(U83-W83),CV83/W83)&gt;1,100%,IF(OR(T83=Desplegables!$B$5,T83=Desplegables!$B$6,),(U83-CV83)/(U83-W83),CV83/W83))))</f>
        <v/>
      </c>
      <c r="CX83" s="305" t="str">
        <f>IF(CV83="","",IF(IF(OR(T83=Desplegables!$B$5,T83=Desplegables!$B$6,),(U83-CV83)/(U83-AI83),CV83/AI83)&lt;0,0%,IF(IF(OR(T83=Desplegables!$B$5,T83=Desplegables!$B$6,),(U83-CV83)/(U83-AI83),CV83/AI83)&gt;1,100%,IF(OR(T83=Desplegables!$B$5,T83=Desplegables!$B$6,),(U83-CV83)/(U83-AI83),CV83/AI83))))</f>
        <v/>
      </c>
      <c r="CY83" s="306"/>
      <c r="CZ83" s="307"/>
      <c r="DA83" s="305" t="str">
        <f t="shared" si="32"/>
        <v/>
      </c>
      <c r="DB83" s="308" t="str">
        <f t="shared" si="33"/>
        <v/>
      </c>
      <c r="DC83" s="309" t="str">
        <f t="shared" si="34"/>
        <v/>
      </c>
      <c r="DD83" s="309" t="str">
        <f t="shared" si="35"/>
        <v/>
      </c>
      <c r="DE83" s="303" t="s">
        <v>272</v>
      </c>
      <c r="DF83" s="305"/>
      <c r="DG83" s="305" t="str">
        <f>IF(DF83="","",IF(IF(OR(T83=Desplegables!$B$5,T83=Desplegables!$B$6,),(U83-DF83)/(U83-W83),DF83/W83)&lt;0,0%,IF(IF(OR(T83=Desplegables!$B$5,T83=Desplegables!$B$6,),(U83-DF83)/(U83-W83),DF83/W83)&gt;1,100%,IF(OR(T83=Desplegables!$B$5,T83=Desplegables!$B$6,),(U83-DF83)/(U83-W83),DF83/W83))))</f>
        <v/>
      </c>
      <c r="DH83" s="305" t="str">
        <f>IF(DF83="","",IF(IF(OR(T83=Desplegables!$B$5,T83=Desplegables!$B$6,),(U83-DF83)/(U83-AI83),DF83/AI83)&lt;0,0%,IF(IF(OR(T83=Desplegables!$B$5,T83=Desplegables!$B$6,),(U83-DF83)/(U83-AI83),DF83/AI83)&gt;1,100%,IF(OR(T83=Desplegables!$B$5,T83=Desplegables!$B$6,),(U83-DF83)/(U83-AI83),DF83/AI83))))</f>
        <v/>
      </c>
      <c r="DI83" s="311"/>
      <c r="DJ83" s="305" t="str">
        <f t="shared" si="26"/>
        <v/>
      </c>
      <c r="DK83" s="312" t="str">
        <f t="shared" si="27"/>
        <v/>
      </c>
      <c r="DL83" s="313" t="str">
        <f t="shared" si="28"/>
        <v/>
      </c>
      <c r="DM83" s="314" t="str">
        <f t="shared" si="29"/>
        <v/>
      </c>
      <c r="DN83" s="315"/>
    </row>
    <row r="84" spans="2:118" s="283" customFormat="1" ht="63.75">
      <c r="B84" s="284" t="s">
        <v>890</v>
      </c>
      <c r="C84" s="285">
        <f>SUMIF(B$69:B$89,B69,I$69:I$89)</f>
        <v>9.5238095238095233E-2</v>
      </c>
      <c r="D84" s="286" t="s">
        <v>676</v>
      </c>
      <c r="E84" s="285">
        <f>SUMIF(D$69:D$89,D89,I$69:I$89)</f>
        <v>0.85714285714285743</v>
      </c>
      <c r="F84" s="286" t="s">
        <v>724</v>
      </c>
      <c r="G84" s="285">
        <f>SUMIF(F$69:F$89,F69,I$69:I$89)</f>
        <v>4.7619047619047616E-2</v>
      </c>
      <c r="H84" s="287" t="s">
        <v>730</v>
      </c>
      <c r="I84" s="288">
        <f t="shared" si="25"/>
        <v>4.7619047619047616E-2</v>
      </c>
      <c r="J84" s="289" t="s">
        <v>189</v>
      </c>
      <c r="K84" s="376" t="s">
        <v>736</v>
      </c>
      <c r="L84" s="376" t="s">
        <v>736</v>
      </c>
      <c r="M84" s="290" t="s">
        <v>341</v>
      </c>
      <c r="N84" s="291" t="s">
        <v>346</v>
      </c>
      <c r="O84" s="292">
        <v>45292</v>
      </c>
      <c r="P84" s="293">
        <v>45657</v>
      </c>
      <c r="Q84" s="292" t="s">
        <v>16</v>
      </c>
      <c r="R84" s="294" t="s">
        <v>755</v>
      </c>
      <c r="S84" s="377" t="s">
        <v>740</v>
      </c>
      <c r="T84" s="296" t="s">
        <v>63</v>
      </c>
      <c r="U84" s="297">
        <v>250</v>
      </c>
      <c r="V84" s="298">
        <v>2023</v>
      </c>
      <c r="W84" s="297">
        <v>250</v>
      </c>
      <c r="X84" s="297">
        <v>250</v>
      </c>
      <c r="Y84" s="297">
        <v>250</v>
      </c>
      <c r="Z84" s="297">
        <v>250</v>
      </c>
      <c r="AA84" s="297"/>
      <c r="AB84" s="297"/>
      <c r="AC84" s="297"/>
      <c r="AD84" s="297"/>
      <c r="AE84" s="297"/>
      <c r="AF84" s="297"/>
      <c r="AG84" s="297"/>
      <c r="AH84" s="297"/>
      <c r="AI84" s="297">
        <f t="shared" si="30"/>
        <v>1000</v>
      </c>
      <c r="AJ84" s="299"/>
      <c r="AK84" s="299"/>
      <c r="AL84" s="299"/>
      <c r="AM84" s="299"/>
      <c r="AN84" s="299"/>
      <c r="AO84" s="299"/>
      <c r="AP84" s="299"/>
      <c r="AQ84" s="299"/>
      <c r="AR84" s="299"/>
      <c r="AS84" s="299"/>
      <c r="AT84" s="299"/>
      <c r="AU84" s="299"/>
      <c r="AV84" s="300" t="str">
        <f t="shared" si="24"/>
        <v/>
      </c>
      <c r="AW84" s="299"/>
      <c r="AX84" s="302" t="s">
        <v>88</v>
      </c>
      <c r="AY84" s="301"/>
      <c r="AZ84" s="302"/>
      <c r="BA84" s="301"/>
      <c r="BB84" s="302"/>
      <c r="BC84" s="301"/>
      <c r="BD84" s="302"/>
      <c r="BE84" s="301"/>
      <c r="BF84" s="302"/>
      <c r="BG84" s="301"/>
      <c r="BH84" s="302"/>
      <c r="BI84" s="301"/>
      <c r="BJ84" s="302"/>
      <c r="BK84" s="301"/>
      <c r="BL84" s="302"/>
      <c r="BM84" s="301"/>
      <c r="BN84" s="302"/>
      <c r="BO84" s="301"/>
      <c r="BP84" s="302"/>
      <c r="BQ84" s="301"/>
      <c r="BR84" s="302"/>
      <c r="BS84" s="301"/>
      <c r="BT84" s="302"/>
      <c r="BU84" s="301"/>
      <c r="BV84" s="302"/>
      <c r="BW84" s="301"/>
      <c r="BX84" s="302"/>
      <c r="BY84" s="301"/>
      <c r="BZ84" s="302"/>
      <c r="CA84" s="301"/>
      <c r="CB84" s="302"/>
      <c r="CC84" s="301"/>
      <c r="CD84" s="302"/>
      <c r="CE84" s="301"/>
      <c r="CF84" s="302"/>
      <c r="CG84" s="301"/>
      <c r="CH84" s="302"/>
      <c r="CI84" s="301"/>
      <c r="CJ84" s="302"/>
      <c r="CK84" s="301"/>
      <c r="CL84" s="302"/>
      <c r="CM84" s="301"/>
      <c r="CN84" s="302"/>
      <c r="CO84" s="301"/>
      <c r="CP84" s="302"/>
      <c r="CQ84" s="301"/>
      <c r="CR84" s="302"/>
      <c r="CS84" s="300" t="str">
        <f t="shared" si="31"/>
        <v/>
      </c>
      <c r="CT84" s="303" t="s">
        <v>273</v>
      </c>
      <c r="CU84" s="304"/>
      <c r="CV84" s="304"/>
      <c r="CW84" s="305" t="str">
        <f>IF(CV84="","",IF(IF(OR(T84=Desplegables!$B$5,T84=Desplegables!$B$6,),(U84-CV84)/(U84-W84),CV84/W84)&lt;0,0%,IF(IF(OR(T84=Desplegables!$B$5,T84=Desplegables!$B$6,),(U84-CV84)/(U84-W84),CV84/W84)&gt;1,100%,IF(OR(T84=Desplegables!$B$5,T84=Desplegables!$B$6,),(U84-CV84)/(U84-W84),CV84/W84))))</f>
        <v/>
      </c>
      <c r="CX84" s="305" t="str">
        <f>IF(CV84="","",IF(IF(OR(T84=Desplegables!$B$5,T84=Desplegables!$B$6,),(U84-CV84)/(U84-AI84),CV84/AI84)&lt;0,0%,IF(IF(OR(T84=Desplegables!$B$5,T84=Desplegables!$B$6,),(U84-CV84)/(U84-AI84),CV84/AI84)&gt;1,100%,IF(OR(T84=Desplegables!$B$5,T84=Desplegables!$B$6,),(U84-CV84)/(U84-AI84),CV84/AI84))))</f>
        <v/>
      </c>
      <c r="CY84" s="306"/>
      <c r="CZ84" s="307"/>
      <c r="DA84" s="305" t="str">
        <f t="shared" si="32"/>
        <v/>
      </c>
      <c r="DB84" s="308" t="str">
        <f t="shared" si="33"/>
        <v/>
      </c>
      <c r="DC84" s="309" t="str">
        <f t="shared" si="34"/>
        <v/>
      </c>
      <c r="DD84" s="309" t="str">
        <f t="shared" si="35"/>
        <v/>
      </c>
      <c r="DE84" s="303" t="s">
        <v>273</v>
      </c>
      <c r="DF84" s="310"/>
      <c r="DG84" s="305" t="str">
        <f>IF(DF84="","",IF(IF(OR(T84=Desplegables!$B$5,T84=Desplegables!$B$6,),(U84-DF84)/(U84-W84),DF84/W84)&lt;0,0%,IF(IF(OR(T84=Desplegables!$B$5,T84=Desplegables!$B$6,),(U84-DF84)/(U84-W84),DF84/W84)&gt;1,100%,IF(OR(T84=Desplegables!$B$5,T84=Desplegables!$B$6,),(U84-DF84)/(U84-W84),DF84/W84))))</f>
        <v/>
      </c>
      <c r="DH84" s="305" t="str">
        <f>IF(DF84="","",IF(IF(OR(T84=Desplegables!$B$5,T84=Desplegables!$B$6,),(U84-DF84)/(U84-AI84),DF84/AI84)&lt;0,0%,IF(IF(OR(T84=Desplegables!$B$5,T84=Desplegables!$B$6,),(U84-DF84)/(U84-AI84),DF84/AI84)&gt;1,100%,IF(OR(T84=Desplegables!$B$5,T84=Desplegables!$B$6,),(U84-DF84)/(U84-AI84),DF84/AI84))))</f>
        <v/>
      </c>
      <c r="DI84" s="311"/>
      <c r="DJ84" s="305" t="str">
        <f t="shared" si="26"/>
        <v/>
      </c>
      <c r="DK84" s="312" t="str">
        <f t="shared" si="27"/>
        <v/>
      </c>
      <c r="DL84" s="313" t="str">
        <f t="shared" si="28"/>
        <v/>
      </c>
      <c r="DM84" s="314" t="str">
        <f t="shared" si="29"/>
        <v/>
      </c>
      <c r="DN84" s="315"/>
    </row>
    <row r="85" spans="2:118" s="283" customFormat="1" ht="76.5">
      <c r="B85" s="284" t="s">
        <v>890</v>
      </c>
      <c r="C85" s="285">
        <f>SUMIF(B$69:B$89,B69,I$69:I$89)</f>
        <v>9.5238095238095233E-2</v>
      </c>
      <c r="D85" s="286" t="s">
        <v>676</v>
      </c>
      <c r="E85" s="285">
        <f>SUMIF(D$69:D$89,D89,I$69:I$89)</f>
        <v>0.85714285714285743</v>
      </c>
      <c r="F85" s="286" t="s">
        <v>725</v>
      </c>
      <c r="G85" s="285">
        <f>SUMIF(F$69:F$89,F69,I$69:I$89)</f>
        <v>4.7619047619047616E-2</v>
      </c>
      <c r="H85" s="287" t="s">
        <v>731</v>
      </c>
      <c r="I85" s="288">
        <f t="shared" si="25"/>
        <v>4.7619047619047616E-2</v>
      </c>
      <c r="J85" s="289" t="s">
        <v>189</v>
      </c>
      <c r="K85" s="376" t="s">
        <v>737</v>
      </c>
      <c r="L85" s="376" t="s">
        <v>737</v>
      </c>
      <c r="M85" s="290" t="s">
        <v>341</v>
      </c>
      <c r="N85" s="291" t="s">
        <v>346</v>
      </c>
      <c r="O85" s="292">
        <v>45292</v>
      </c>
      <c r="P85" s="293">
        <v>45657</v>
      </c>
      <c r="Q85" s="292" t="s">
        <v>16</v>
      </c>
      <c r="R85" s="532" t="s">
        <v>757</v>
      </c>
      <c r="S85" s="295" t="s">
        <v>741</v>
      </c>
      <c r="T85" s="296" t="s">
        <v>63</v>
      </c>
      <c r="U85" s="297">
        <v>250</v>
      </c>
      <c r="V85" s="298">
        <v>2023</v>
      </c>
      <c r="W85" s="297">
        <v>250</v>
      </c>
      <c r="X85" s="297">
        <v>250</v>
      </c>
      <c r="Y85" s="297">
        <v>250</v>
      </c>
      <c r="Z85" s="297">
        <v>250</v>
      </c>
      <c r="AA85" s="297"/>
      <c r="AB85" s="297"/>
      <c r="AC85" s="297"/>
      <c r="AD85" s="297"/>
      <c r="AE85" s="297"/>
      <c r="AF85" s="297"/>
      <c r="AG85" s="297"/>
      <c r="AH85" s="297"/>
      <c r="AI85" s="297">
        <f t="shared" si="30"/>
        <v>1000</v>
      </c>
      <c r="AJ85" s="299"/>
      <c r="AK85" s="299"/>
      <c r="AL85" s="299"/>
      <c r="AM85" s="299"/>
      <c r="AN85" s="299"/>
      <c r="AO85" s="299"/>
      <c r="AP85" s="299"/>
      <c r="AQ85" s="299"/>
      <c r="AR85" s="299"/>
      <c r="AS85" s="299"/>
      <c r="AT85" s="299"/>
      <c r="AU85" s="299"/>
      <c r="AV85" s="300" t="str">
        <f t="shared" si="24"/>
        <v/>
      </c>
      <c r="AW85" s="299"/>
      <c r="AX85" s="302" t="s">
        <v>88</v>
      </c>
      <c r="AY85" s="301"/>
      <c r="AZ85" s="302"/>
      <c r="BA85" s="301"/>
      <c r="BB85" s="302"/>
      <c r="BC85" s="301"/>
      <c r="BD85" s="302"/>
      <c r="BE85" s="301"/>
      <c r="BF85" s="302"/>
      <c r="BG85" s="301"/>
      <c r="BH85" s="302"/>
      <c r="BI85" s="301"/>
      <c r="BJ85" s="302"/>
      <c r="BK85" s="301"/>
      <c r="BL85" s="302"/>
      <c r="BM85" s="301"/>
      <c r="BN85" s="302"/>
      <c r="BO85" s="301"/>
      <c r="BP85" s="302"/>
      <c r="BQ85" s="301"/>
      <c r="BR85" s="302"/>
      <c r="BS85" s="301"/>
      <c r="BT85" s="302"/>
      <c r="BU85" s="301"/>
      <c r="BV85" s="302"/>
      <c r="BW85" s="301"/>
      <c r="BX85" s="302"/>
      <c r="BY85" s="301"/>
      <c r="BZ85" s="302"/>
      <c r="CA85" s="301"/>
      <c r="CB85" s="302"/>
      <c r="CC85" s="301"/>
      <c r="CD85" s="302"/>
      <c r="CE85" s="301"/>
      <c r="CF85" s="302"/>
      <c r="CG85" s="301"/>
      <c r="CH85" s="302"/>
      <c r="CI85" s="301"/>
      <c r="CJ85" s="302"/>
      <c r="CK85" s="301"/>
      <c r="CL85" s="302"/>
      <c r="CM85" s="301"/>
      <c r="CN85" s="302"/>
      <c r="CO85" s="301"/>
      <c r="CP85" s="302"/>
      <c r="CQ85" s="301"/>
      <c r="CR85" s="302"/>
      <c r="CS85" s="300" t="str">
        <f t="shared" si="31"/>
        <v/>
      </c>
      <c r="CT85" s="303" t="s">
        <v>274</v>
      </c>
      <c r="CU85" s="304"/>
      <c r="CV85" s="304"/>
      <c r="CW85" s="305" t="str">
        <f>IF(CV85="","",IF(IF(OR(T85=Desplegables!$B$5,T85=Desplegables!$B$6,),(U85-CV85)/(U85-W85),CV85/W85)&lt;0,0%,IF(IF(OR(T85=Desplegables!$B$5,T85=Desplegables!$B$6,),(U85-CV85)/(U85-W85),CV85/W85)&gt;1,100%,IF(OR(T85=Desplegables!$B$5,T85=Desplegables!$B$6,),(U85-CV85)/(U85-W85),CV85/W85))))</f>
        <v/>
      </c>
      <c r="CX85" s="305" t="str">
        <f>IF(CV85="","",IF(IF(OR(T85=Desplegables!$B$5,T85=Desplegables!$B$6,),(U85-CV85)/(U85-AI85),CV85/AI85)&lt;0,0%,IF(IF(OR(T85=Desplegables!$B$5,T85=Desplegables!$B$6,),(U85-CV85)/(U85-AI85),CV85/AI85)&gt;1,100%,IF(OR(T85=Desplegables!$B$5,T85=Desplegables!$B$6,),(U85-CV85)/(U85-AI85),CV85/AI85))))</f>
        <v/>
      </c>
      <c r="CY85" s="306"/>
      <c r="CZ85" s="307"/>
      <c r="DA85" s="305" t="str">
        <f t="shared" si="32"/>
        <v/>
      </c>
      <c r="DB85" s="308" t="str">
        <f t="shared" si="33"/>
        <v/>
      </c>
      <c r="DC85" s="309" t="str">
        <f t="shared" si="34"/>
        <v/>
      </c>
      <c r="DD85" s="309" t="str">
        <f t="shared" si="35"/>
        <v/>
      </c>
      <c r="DE85" s="303" t="s">
        <v>274</v>
      </c>
      <c r="DF85" s="310"/>
      <c r="DG85" s="305" t="str">
        <f>IF(DF85="","",IF(IF(OR(T85=Desplegables!$B$5,T85=Desplegables!$B$6,),(U85-DF85)/(U85-W85),DF85/W85)&lt;0,0%,IF(IF(OR(T85=Desplegables!$B$5,T85=Desplegables!$B$6,),(U85-DF85)/(U85-W85),DF85/W85)&gt;1,100%,IF(OR(T85=Desplegables!$B$5,T85=Desplegables!$B$6,),(U85-DF85)/(U85-W85),DF85/W85))))</f>
        <v/>
      </c>
      <c r="DH85" s="305" t="str">
        <f>IF(DF85="","",IF(IF(OR(T85=Desplegables!$B$5,T85=Desplegables!$B$6,),(U85-DF85)/(U85-AI85),DF85/AI85)&lt;0,0%,IF(IF(OR(T85=Desplegables!$B$5,T85=Desplegables!$B$6,),(U85-DF85)/(U85-AI85),DF85/AI85)&gt;1,100%,IF(OR(T85=Desplegables!$B$5,T85=Desplegables!$B$6,),(U85-DF85)/(U85-AI85),DF85/AI85))))</f>
        <v/>
      </c>
      <c r="DI85" s="311"/>
      <c r="DJ85" s="305" t="str">
        <f t="shared" si="26"/>
        <v/>
      </c>
      <c r="DK85" s="312" t="str">
        <f t="shared" si="27"/>
        <v/>
      </c>
      <c r="DL85" s="313" t="str">
        <f t="shared" si="28"/>
        <v/>
      </c>
      <c r="DM85" s="314" t="str">
        <f t="shared" si="29"/>
        <v/>
      </c>
      <c r="DN85" s="315"/>
    </row>
    <row r="86" spans="2:118" s="283" customFormat="1" ht="127.5">
      <c r="B86" s="284" t="s">
        <v>890</v>
      </c>
      <c r="C86" s="285">
        <f>SUMIF(B$69:B$89,B69,I$69:I$89)</f>
        <v>9.5238095238095233E-2</v>
      </c>
      <c r="D86" s="286" t="s">
        <v>676</v>
      </c>
      <c r="E86" s="285">
        <f>SUMIF(D$69:D$89,D89,I$69:I$89)</f>
        <v>0.85714285714285743</v>
      </c>
      <c r="F86" s="286" t="s">
        <v>726</v>
      </c>
      <c r="G86" s="285">
        <f>SUMIF(F$69:F$89,F69,I$69:I$89)</f>
        <v>4.7619047619047616E-2</v>
      </c>
      <c r="H86" s="287" t="s">
        <v>732</v>
      </c>
      <c r="I86" s="288">
        <f t="shared" si="25"/>
        <v>4.7619047619047616E-2</v>
      </c>
      <c r="J86" s="289" t="s">
        <v>189</v>
      </c>
      <c r="K86" s="376" t="s">
        <v>738</v>
      </c>
      <c r="L86" s="376" t="s">
        <v>738</v>
      </c>
      <c r="M86" s="290" t="s">
        <v>341</v>
      </c>
      <c r="N86" s="291" t="s">
        <v>346</v>
      </c>
      <c r="O86" s="292">
        <v>45292</v>
      </c>
      <c r="P86" s="293">
        <v>45657</v>
      </c>
      <c r="Q86" s="292" t="s">
        <v>16</v>
      </c>
      <c r="R86" s="533"/>
      <c r="S86" s="295" t="s">
        <v>741</v>
      </c>
      <c r="T86" s="374" t="s">
        <v>63</v>
      </c>
      <c r="U86" s="297">
        <v>10</v>
      </c>
      <c r="V86" s="298">
        <v>2023</v>
      </c>
      <c r="W86" s="370">
        <v>10</v>
      </c>
      <c r="X86" s="370">
        <v>11</v>
      </c>
      <c r="Y86" s="370">
        <v>12</v>
      </c>
      <c r="Z86" s="370">
        <v>13</v>
      </c>
      <c r="AA86" s="370"/>
      <c r="AB86" s="370"/>
      <c r="AC86" s="370"/>
      <c r="AD86" s="370"/>
      <c r="AE86" s="370"/>
      <c r="AF86" s="370"/>
      <c r="AG86" s="370"/>
      <c r="AH86" s="297"/>
      <c r="AI86" s="297">
        <f t="shared" si="30"/>
        <v>46</v>
      </c>
      <c r="AJ86" s="299"/>
      <c r="AK86" s="299"/>
      <c r="AL86" s="299"/>
      <c r="AM86" s="299"/>
      <c r="AN86" s="299"/>
      <c r="AO86" s="299"/>
      <c r="AP86" s="299"/>
      <c r="AQ86" s="299"/>
      <c r="AR86" s="299"/>
      <c r="AS86" s="299"/>
      <c r="AT86" s="299"/>
      <c r="AU86" s="299"/>
      <c r="AV86" s="300" t="str">
        <f t="shared" si="24"/>
        <v/>
      </c>
      <c r="AW86" s="299"/>
      <c r="AX86" s="302" t="s">
        <v>88</v>
      </c>
      <c r="AY86" s="301"/>
      <c r="AZ86" s="302"/>
      <c r="BA86" s="301"/>
      <c r="BB86" s="302"/>
      <c r="BC86" s="301"/>
      <c r="BD86" s="302"/>
      <c r="BE86" s="301"/>
      <c r="BF86" s="302"/>
      <c r="BG86" s="301"/>
      <c r="BH86" s="302"/>
      <c r="BI86" s="301"/>
      <c r="BJ86" s="302"/>
      <c r="BK86" s="301"/>
      <c r="BL86" s="302"/>
      <c r="BM86" s="301"/>
      <c r="BN86" s="302"/>
      <c r="BO86" s="301"/>
      <c r="BP86" s="302"/>
      <c r="BQ86" s="301"/>
      <c r="BR86" s="302"/>
      <c r="BS86" s="301"/>
      <c r="BT86" s="302"/>
      <c r="BU86" s="301"/>
      <c r="BV86" s="302"/>
      <c r="BW86" s="301"/>
      <c r="BX86" s="302"/>
      <c r="BY86" s="301"/>
      <c r="BZ86" s="302"/>
      <c r="CA86" s="301"/>
      <c r="CB86" s="302"/>
      <c r="CC86" s="301"/>
      <c r="CD86" s="302"/>
      <c r="CE86" s="301"/>
      <c r="CF86" s="302"/>
      <c r="CG86" s="301"/>
      <c r="CH86" s="302"/>
      <c r="CI86" s="301"/>
      <c r="CJ86" s="302"/>
      <c r="CK86" s="301"/>
      <c r="CL86" s="302"/>
      <c r="CM86" s="301"/>
      <c r="CN86" s="302"/>
      <c r="CO86" s="301"/>
      <c r="CP86" s="302"/>
      <c r="CQ86" s="301"/>
      <c r="CR86" s="302"/>
      <c r="CS86" s="300" t="str">
        <f t="shared" si="31"/>
        <v/>
      </c>
      <c r="CT86" s="303" t="s">
        <v>275</v>
      </c>
      <c r="CU86" s="310"/>
      <c r="CV86" s="310"/>
      <c r="CW86" s="305" t="str">
        <f>IF(CV86="","",IF(IF(OR(T86=Desplegables!$B$5,T86=Desplegables!$B$6,),(U86-CV86)/(U86-W86),CV86/W86)&lt;0,0%,IF(IF(OR(T86=Desplegables!$B$5,T86=Desplegables!$B$6,),(U86-CV86)/(U86-W86),CV86/W86)&gt;1,100%,IF(OR(T86=Desplegables!$B$5,T86=Desplegables!$B$6,),(U86-CV86)/(U86-W86),CV86/W86))))</f>
        <v/>
      </c>
      <c r="CX86" s="305" t="str">
        <f>IF(CV86="","",IF(IF(OR(T86=Desplegables!$B$5,T86=Desplegables!$B$6,),(U86-CV86)/(U86-AI86),CV86/AI86)&lt;0,0%,IF(IF(OR(T86=Desplegables!$B$5,T86=Desplegables!$B$6,),(U86-CV86)/(U86-AI86),CV86/AI86)&gt;1,100%,IF(OR(T86=Desplegables!$B$5,T86=Desplegables!$B$6,),(U86-CV86)/(U86-AI86),CV86/AI86))))</f>
        <v/>
      </c>
      <c r="CY86" s="306"/>
      <c r="CZ86" s="307"/>
      <c r="DA86" s="305" t="str">
        <f t="shared" si="32"/>
        <v/>
      </c>
      <c r="DB86" s="308" t="str">
        <f t="shared" si="33"/>
        <v/>
      </c>
      <c r="DC86" s="309" t="str">
        <f t="shared" si="34"/>
        <v/>
      </c>
      <c r="DD86" s="309" t="str">
        <f t="shared" si="35"/>
        <v/>
      </c>
      <c r="DE86" s="303" t="s">
        <v>275</v>
      </c>
      <c r="DF86" s="310"/>
      <c r="DG86" s="305" t="str">
        <f>IF(DF86="","",IF(IF(OR(T86=Desplegables!$B$5,T86=Desplegables!$B$6,),(U86-DF86)/(U86-W86),DF86/W86)&lt;0,0%,IF(IF(OR(T86=Desplegables!$B$5,T86=Desplegables!$B$6,),(U86-DF86)/(U86-W86),DF86/W86)&gt;1,100%,IF(OR(T86=Desplegables!$B$5,T86=Desplegables!$B$6,),(U86-DF86)/(U86-W86),DF86/W86))))</f>
        <v/>
      </c>
      <c r="DH86" s="305" t="str">
        <f>IF(DF86="","",IF(IF(OR(T86=Desplegables!$B$5,T86=Desplegables!$B$6,),(U86-DF86)/(U86-AI86),DF86/AI86)&lt;0,0%,IF(IF(OR(T86=Desplegables!$B$5,T86=Desplegables!$B$6,),(U86-DF86)/(U86-AI86),DF86/AI86)&gt;1,100%,IF(OR(T86=Desplegables!$B$5,T86=Desplegables!$B$6,),(U86-DF86)/(U86-AI86),DF86/AI86))))</f>
        <v/>
      </c>
      <c r="DI86" s="311"/>
      <c r="DJ86" s="305" t="str">
        <f t="shared" si="26"/>
        <v/>
      </c>
      <c r="DK86" s="312" t="str">
        <f t="shared" si="27"/>
        <v/>
      </c>
      <c r="DL86" s="313" t="str">
        <f t="shared" si="28"/>
        <v/>
      </c>
      <c r="DM86" s="314" t="str">
        <f t="shared" si="29"/>
        <v/>
      </c>
      <c r="DN86" s="315"/>
    </row>
    <row r="87" spans="2:118" s="283" customFormat="1" ht="63.75">
      <c r="B87" s="284" t="s">
        <v>890</v>
      </c>
      <c r="C87" s="285">
        <f>SUMIF(B$69:B$89,B69,I$69:I$89)</f>
        <v>9.5238095238095233E-2</v>
      </c>
      <c r="D87" s="286" t="s">
        <v>676</v>
      </c>
      <c r="E87" s="285">
        <f>SUMIF(D$69:D$89,D89,I$69:I$89)</f>
        <v>0.85714285714285743</v>
      </c>
      <c r="F87" s="286" t="s">
        <v>727</v>
      </c>
      <c r="G87" s="285">
        <f>SUMIF(F$69:F$89,F69,I$69:I$89)</f>
        <v>4.7619047619047616E-2</v>
      </c>
      <c r="H87" s="287" t="s">
        <v>733</v>
      </c>
      <c r="I87" s="288">
        <f t="shared" si="25"/>
        <v>4.7619047619047616E-2</v>
      </c>
      <c r="J87" s="289" t="s">
        <v>189</v>
      </c>
      <c r="K87" s="376" t="s">
        <v>739</v>
      </c>
      <c r="L87" s="376" t="s">
        <v>739</v>
      </c>
      <c r="M87" s="290" t="s">
        <v>341</v>
      </c>
      <c r="N87" s="291" t="s">
        <v>346</v>
      </c>
      <c r="O87" s="292">
        <v>45292</v>
      </c>
      <c r="P87" s="293">
        <v>45657</v>
      </c>
      <c r="Q87" s="292" t="s">
        <v>16</v>
      </c>
      <c r="R87" s="533"/>
      <c r="S87" s="376" t="s">
        <v>742</v>
      </c>
      <c r="T87" s="296" t="s">
        <v>63</v>
      </c>
      <c r="U87" s="297">
        <v>105</v>
      </c>
      <c r="V87" s="298">
        <v>2023</v>
      </c>
      <c r="W87" s="297">
        <v>122.5</v>
      </c>
      <c r="X87" s="297">
        <v>140</v>
      </c>
      <c r="Y87" s="297">
        <v>157.5</v>
      </c>
      <c r="Z87" s="297">
        <v>175</v>
      </c>
      <c r="AA87" s="297"/>
      <c r="AB87" s="297"/>
      <c r="AC87" s="297"/>
      <c r="AD87" s="297"/>
      <c r="AE87" s="297"/>
      <c r="AF87" s="297"/>
      <c r="AG87" s="297"/>
      <c r="AH87" s="297"/>
      <c r="AI87" s="297">
        <f t="shared" si="30"/>
        <v>595</v>
      </c>
      <c r="AJ87" s="299"/>
      <c r="AK87" s="299"/>
      <c r="AL87" s="299"/>
      <c r="AM87" s="299"/>
      <c r="AN87" s="299"/>
      <c r="AO87" s="299"/>
      <c r="AP87" s="299"/>
      <c r="AQ87" s="299"/>
      <c r="AR87" s="299"/>
      <c r="AS87" s="299"/>
      <c r="AT87" s="299"/>
      <c r="AU87" s="299"/>
      <c r="AV87" s="300" t="str">
        <f t="shared" si="24"/>
        <v/>
      </c>
      <c r="AW87" s="299"/>
      <c r="AX87" s="302" t="s">
        <v>88</v>
      </c>
      <c r="AY87" s="301"/>
      <c r="AZ87" s="302"/>
      <c r="BA87" s="301"/>
      <c r="BB87" s="302"/>
      <c r="BC87" s="301"/>
      <c r="BD87" s="302"/>
      <c r="BE87" s="301"/>
      <c r="BF87" s="302"/>
      <c r="BG87" s="301"/>
      <c r="BH87" s="302"/>
      <c r="BI87" s="301"/>
      <c r="BJ87" s="302"/>
      <c r="BK87" s="301"/>
      <c r="BL87" s="302"/>
      <c r="BM87" s="301"/>
      <c r="BN87" s="302"/>
      <c r="BO87" s="301"/>
      <c r="BP87" s="302"/>
      <c r="BQ87" s="301"/>
      <c r="BR87" s="302"/>
      <c r="BS87" s="301"/>
      <c r="BT87" s="302"/>
      <c r="BU87" s="301"/>
      <c r="BV87" s="302"/>
      <c r="BW87" s="301"/>
      <c r="BX87" s="302"/>
      <c r="BY87" s="301"/>
      <c r="BZ87" s="302"/>
      <c r="CA87" s="301"/>
      <c r="CB87" s="302"/>
      <c r="CC87" s="301"/>
      <c r="CD87" s="302"/>
      <c r="CE87" s="301"/>
      <c r="CF87" s="302"/>
      <c r="CG87" s="301"/>
      <c r="CH87" s="302"/>
      <c r="CI87" s="301"/>
      <c r="CJ87" s="302"/>
      <c r="CK87" s="301"/>
      <c r="CL87" s="302"/>
      <c r="CM87" s="301"/>
      <c r="CN87" s="302"/>
      <c r="CO87" s="301"/>
      <c r="CP87" s="302"/>
      <c r="CQ87" s="301"/>
      <c r="CR87" s="302"/>
      <c r="CS87" s="300" t="str">
        <f t="shared" si="31"/>
        <v/>
      </c>
      <c r="CT87" s="303" t="s">
        <v>276</v>
      </c>
      <c r="CU87" s="304"/>
      <c r="CV87" s="304"/>
      <c r="CW87" s="305" t="str">
        <f>IF(CV87="","",IF(IF(OR(T87=Desplegables!$B$5,T87=Desplegables!$B$6,),(U87-CV87)/(U87-W87),CV87/W87)&lt;0,0%,IF(IF(OR(T87=Desplegables!$B$5,T87=Desplegables!$B$6,),(U87-CV87)/(U87-W87),CV87/W87)&gt;1,100%,IF(OR(T87=Desplegables!$B$5,T87=Desplegables!$B$6,),(U87-CV87)/(U87-W87),CV87/W87))))</f>
        <v/>
      </c>
      <c r="CX87" s="305" t="str">
        <f>IF(CV87="","",IF(IF(OR(T87=Desplegables!$B$5,T87=Desplegables!$B$6,),(U87-CV87)/(U87-AI87),CV87/AI87)&lt;0,0%,IF(IF(OR(T87=Desplegables!$B$5,T87=Desplegables!$B$6,),(U87-CV87)/(U87-AI87),CV87/AI87)&gt;1,100%,IF(OR(T87=Desplegables!$B$5,T87=Desplegables!$B$6,),(U87-CV87)/(U87-AI87),CV87/AI87))))</f>
        <v/>
      </c>
      <c r="CY87" s="306"/>
      <c r="CZ87" s="306"/>
      <c r="DA87" s="305" t="str">
        <f t="shared" si="32"/>
        <v/>
      </c>
      <c r="DB87" s="308" t="str">
        <f t="shared" si="33"/>
        <v/>
      </c>
      <c r="DC87" s="309" t="str">
        <f t="shared" si="34"/>
        <v/>
      </c>
      <c r="DD87" s="309" t="str">
        <f t="shared" si="35"/>
        <v/>
      </c>
      <c r="DE87" s="303" t="s">
        <v>276</v>
      </c>
      <c r="DF87" s="310"/>
      <c r="DG87" s="305" t="str">
        <f>IF(DF87="","",IF(IF(OR(T87=Desplegables!$B$5,T87=Desplegables!$B$6,),(U87-DF87)/(U87-W87),DF87/W87)&lt;0,0%,IF(IF(OR(T87=Desplegables!$B$5,T87=Desplegables!$B$6,),(U87-DF87)/(U87-W87),DF87/W87)&gt;1,100%,IF(OR(T87=Desplegables!$B$5,T87=Desplegables!$B$6,),(U87-DF87)/(U87-W87),DF87/W87))))</f>
        <v/>
      </c>
      <c r="DH87" s="305" t="str">
        <f>IF(DF87="","",IF(IF(OR(T87=Desplegables!$B$5,T87=Desplegables!$B$6,),(U87-DF87)/(U87-AI87),DF87/AI87)&lt;0,0%,IF(IF(OR(T87=Desplegables!$B$5,T87=Desplegables!$B$6,),(U87-DF87)/(U87-AI87),DF87/AI87)&gt;1,100%,IF(OR(T87=Desplegables!$B$5,T87=Desplegables!$B$6,),(U87-DF87)/(U87-AI87),DF87/AI87))))</f>
        <v/>
      </c>
      <c r="DI87" s="311"/>
      <c r="DJ87" s="305" t="str">
        <f t="shared" si="26"/>
        <v/>
      </c>
      <c r="DK87" s="312" t="str">
        <f t="shared" si="27"/>
        <v/>
      </c>
      <c r="DL87" s="313" t="str">
        <f t="shared" si="28"/>
        <v/>
      </c>
      <c r="DM87" s="314" t="str">
        <f t="shared" si="29"/>
        <v/>
      </c>
      <c r="DN87" s="315"/>
    </row>
    <row r="88" spans="2:118" s="283" customFormat="1" ht="63.75">
      <c r="B88" s="284" t="s">
        <v>890</v>
      </c>
      <c r="C88" s="285">
        <f>SUMIF(B$69:B$89,B69,I$69:I$89)</f>
        <v>9.5238095238095233E-2</v>
      </c>
      <c r="D88" s="286" t="s">
        <v>676</v>
      </c>
      <c r="E88" s="285">
        <f>SUMIF(D$69:D$89,D89,I$69:I$89)</f>
        <v>0.85714285714285743</v>
      </c>
      <c r="F88" s="286" t="s">
        <v>728</v>
      </c>
      <c r="G88" s="285">
        <f>SUMIF(F$69:F$89,F69,I$69:I$89)</f>
        <v>4.7619047619047616E-2</v>
      </c>
      <c r="H88" s="287" t="s">
        <v>734</v>
      </c>
      <c r="I88" s="288">
        <f t="shared" si="25"/>
        <v>4.7619047619047616E-2</v>
      </c>
      <c r="J88" s="289" t="s">
        <v>189</v>
      </c>
      <c r="K88" s="376" t="s">
        <v>739</v>
      </c>
      <c r="L88" s="376" t="s">
        <v>739</v>
      </c>
      <c r="M88" s="290" t="s">
        <v>341</v>
      </c>
      <c r="N88" s="291" t="s">
        <v>346</v>
      </c>
      <c r="O88" s="292">
        <v>45292</v>
      </c>
      <c r="P88" s="293">
        <v>45657</v>
      </c>
      <c r="Q88" s="292" t="s">
        <v>16</v>
      </c>
      <c r="R88" s="534"/>
      <c r="S88" s="376" t="s">
        <v>743</v>
      </c>
      <c r="T88" s="296" t="s">
        <v>63</v>
      </c>
      <c r="U88" s="305">
        <v>0.3</v>
      </c>
      <c r="V88" s="298">
        <v>2023</v>
      </c>
      <c r="W88" s="305">
        <v>0.4</v>
      </c>
      <c r="X88" s="305">
        <v>0.5</v>
      </c>
      <c r="Y88" s="305">
        <v>0.5</v>
      </c>
      <c r="Z88" s="305">
        <v>0.5</v>
      </c>
      <c r="AA88" s="297"/>
      <c r="AB88" s="297"/>
      <c r="AC88" s="297"/>
      <c r="AD88" s="297"/>
      <c r="AE88" s="305"/>
      <c r="AF88" s="305"/>
      <c r="AG88" s="305"/>
      <c r="AH88" s="305"/>
      <c r="AI88" s="297">
        <f t="shared" si="30"/>
        <v>1.9</v>
      </c>
      <c r="AJ88" s="299"/>
      <c r="AK88" s="299"/>
      <c r="AL88" s="299"/>
      <c r="AM88" s="299"/>
      <c r="AN88" s="299"/>
      <c r="AO88" s="299"/>
      <c r="AP88" s="299"/>
      <c r="AQ88" s="299"/>
      <c r="AR88" s="299"/>
      <c r="AS88" s="299"/>
      <c r="AT88" s="299"/>
      <c r="AU88" s="299"/>
      <c r="AV88" s="300" t="str">
        <f t="shared" si="24"/>
        <v/>
      </c>
      <c r="AW88" s="299"/>
      <c r="AX88" s="302" t="s">
        <v>88</v>
      </c>
      <c r="AY88" s="301"/>
      <c r="AZ88" s="302"/>
      <c r="BA88" s="301"/>
      <c r="BB88" s="302"/>
      <c r="BC88" s="301"/>
      <c r="BD88" s="302"/>
      <c r="BE88" s="301"/>
      <c r="BF88" s="302"/>
      <c r="BG88" s="301"/>
      <c r="BH88" s="302"/>
      <c r="BI88" s="301"/>
      <c r="BJ88" s="302"/>
      <c r="BK88" s="301"/>
      <c r="BL88" s="302"/>
      <c r="BM88" s="301"/>
      <c r="BN88" s="302"/>
      <c r="BO88" s="301"/>
      <c r="BP88" s="302"/>
      <c r="BQ88" s="301"/>
      <c r="BR88" s="302"/>
      <c r="BS88" s="301"/>
      <c r="BT88" s="302"/>
      <c r="BU88" s="301"/>
      <c r="BV88" s="302"/>
      <c r="BW88" s="301"/>
      <c r="BX88" s="302"/>
      <c r="BY88" s="301"/>
      <c r="BZ88" s="302"/>
      <c r="CA88" s="301"/>
      <c r="CB88" s="302"/>
      <c r="CC88" s="301"/>
      <c r="CD88" s="302"/>
      <c r="CE88" s="301"/>
      <c r="CF88" s="302"/>
      <c r="CG88" s="301"/>
      <c r="CH88" s="302"/>
      <c r="CI88" s="301"/>
      <c r="CJ88" s="302"/>
      <c r="CK88" s="301"/>
      <c r="CL88" s="302"/>
      <c r="CM88" s="301"/>
      <c r="CN88" s="302"/>
      <c r="CO88" s="301"/>
      <c r="CP88" s="302"/>
      <c r="CQ88" s="301"/>
      <c r="CR88" s="302"/>
      <c r="CS88" s="300" t="str">
        <f t="shared" si="31"/>
        <v/>
      </c>
      <c r="CT88" s="303" t="s">
        <v>277</v>
      </c>
      <c r="CU88" s="371"/>
      <c r="CV88" s="371"/>
      <c r="CW88" s="305" t="str">
        <f>IF(CV88="","",IF(IF(OR(T88=Desplegables!$B$5,T88=Desplegables!$B$6,),(U88-CV88)/(U88-W88),CV88/W88)&lt;0,0%,IF(IF(OR(T88=Desplegables!$B$5,T88=Desplegables!$B$6,),(U88-CV88)/(U88-W88),CV88/W88)&gt;1,100%,IF(OR(T88=Desplegables!$B$5,T88=Desplegables!$B$6,),(U88-CV88)/(U88-W88),CV88/W88))))</f>
        <v/>
      </c>
      <c r="CX88" s="305" t="str">
        <f>IF(CV88="","",IF(IF(OR(T88=Desplegables!$B$5,T88=Desplegables!$B$6,),(U88-CV88)/(U88-AI88),CV88/AI88)&lt;0,0%,IF(IF(OR(T88=Desplegables!$B$5,T88=Desplegables!$B$6,),(U88-CV88)/(U88-AI88),CV88/AI88)&gt;1,100%,IF(OR(T88=Desplegables!$B$5,T88=Desplegables!$B$6,),(U88-CV88)/(U88-AI88),CV88/AI88))))</f>
        <v/>
      </c>
      <c r="CY88" s="306"/>
      <c r="CZ88" s="307"/>
      <c r="DA88" s="305" t="str">
        <f t="shared" si="32"/>
        <v/>
      </c>
      <c r="DB88" s="308" t="str">
        <f t="shared" si="33"/>
        <v/>
      </c>
      <c r="DC88" s="309" t="str">
        <f t="shared" si="34"/>
        <v/>
      </c>
      <c r="DD88" s="309" t="str">
        <f t="shared" si="35"/>
        <v/>
      </c>
      <c r="DE88" s="303" t="s">
        <v>277</v>
      </c>
      <c r="DF88" s="305"/>
      <c r="DG88" s="305" t="str">
        <f>IF(DF88="","",IF(IF(OR(T88=Desplegables!$B$5,T88=Desplegables!$B$6,),(U88-DF88)/(U88-W88),DF88/W88)&lt;0,0%,IF(IF(OR(T88=Desplegables!$B$5,T88=Desplegables!$B$6,),(U88-DF88)/(U88-W88),DF88/W88)&gt;1,100%,IF(OR(T88=Desplegables!$B$5,T88=Desplegables!$B$6,),(U88-DF88)/(U88-W88),DF88/W88))))</f>
        <v/>
      </c>
      <c r="DH88" s="305" t="str">
        <f>IF(DF88="","",IF(IF(OR(T88=Desplegables!$B$5,T88=Desplegables!$B$6,),(U88-DF88)/(U88-AI88),DF88/AI88)&lt;0,0%,IF(IF(OR(T88=Desplegables!$B$5,T88=Desplegables!$B$6,),(U88-DF88)/(U88-AI88),DF88/AI88)&gt;1,100%,IF(OR(T88=Desplegables!$B$5,T88=Desplegables!$B$6,),(U88-DF88)/(U88-AI88),DF88/AI88))))</f>
        <v/>
      </c>
      <c r="DI88" s="311"/>
      <c r="DJ88" s="305" t="str">
        <f t="shared" si="26"/>
        <v/>
      </c>
      <c r="DK88" s="312" t="str">
        <f t="shared" si="27"/>
        <v/>
      </c>
      <c r="DL88" s="313" t="str">
        <f t="shared" si="28"/>
        <v/>
      </c>
      <c r="DM88" s="314" t="str">
        <f t="shared" si="29"/>
        <v/>
      </c>
      <c r="DN88" s="315"/>
    </row>
    <row r="89" spans="2:118" s="283" customFormat="1" ht="63.75">
      <c r="B89" s="284" t="s">
        <v>890</v>
      </c>
      <c r="C89" s="285">
        <f>SUMIF(B$69:B$89,B69,I$69:I$89)</f>
        <v>9.5238095238095233E-2</v>
      </c>
      <c r="D89" s="286" t="s">
        <v>676</v>
      </c>
      <c r="E89" s="285">
        <f>SUMIF(D$69:D$89,D89,I$69:I$89)</f>
        <v>0.85714285714285743</v>
      </c>
      <c r="F89" s="286" t="s">
        <v>744</v>
      </c>
      <c r="G89" s="285">
        <f>SUMIF(F$69:F$89,F69,I$69:I$89)</f>
        <v>4.7619047619047616E-2</v>
      </c>
      <c r="H89" s="287" t="s">
        <v>748</v>
      </c>
      <c r="I89" s="288">
        <f t="shared" si="25"/>
        <v>4.7619047619047616E-2</v>
      </c>
      <c r="J89" s="289" t="s">
        <v>189</v>
      </c>
      <c r="K89" s="287" t="s">
        <v>752</v>
      </c>
      <c r="L89" s="287" t="s">
        <v>752</v>
      </c>
      <c r="M89" s="290" t="s">
        <v>341</v>
      </c>
      <c r="N89" s="291" t="s">
        <v>346</v>
      </c>
      <c r="O89" s="292">
        <v>45292</v>
      </c>
      <c r="P89" s="293">
        <v>45657</v>
      </c>
      <c r="Q89" s="292" t="s">
        <v>16</v>
      </c>
      <c r="R89" s="294" t="s">
        <v>756</v>
      </c>
      <c r="S89" s="295" t="s">
        <v>546</v>
      </c>
      <c r="T89" s="296" t="s">
        <v>63</v>
      </c>
      <c r="U89" s="297">
        <v>750</v>
      </c>
      <c r="V89" s="298">
        <v>2023</v>
      </c>
      <c r="W89" s="297">
        <v>800</v>
      </c>
      <c r="X89" s="297">
        <v>850</v>
      </c>
      <c r="Y89" s="297">
        <v>900</v>
      </c>
      <c r="Z89" s="297">
        <v>950</v>
      </c>
      <c r="AA89" s="297"/>
      <c r="AB89" s="297"/>
      <c r="AC89" s="297"/>
      <c r="AD89" s="297"/>
      <c r="AE89" s="297"/>
      <c r="AF89" s="297"/>
      <c r="AG89" s="297"/>
      <c r="AH89" s="297"/>
      <c r="AI89" s="297">
        <f t="shared" si="30"/>
        <v>3500</v>
      </c>
      <c r="AJ89" s="299"/>
      <c r="AK89" s="299"/>
      <c r="AL89" s="299"/>
      <c r="AM89" s="299"/>
      <c r="AN89" s="299"/>
      <c r="AO89" s="299"/>
      <c r="AP89" s="299"/>
      <c r="AQ89" s="299"/>
      <c r="AR89" s="299"/>
      <c r="AS89" s="299"/>
      <c r="AT89" s="299"/>
      <c r="AU89" s="299"/>
      <c r="AV89" s="300" t="str">
        <f t="shared" si="24"/>
        <v/>
      </c>
      <c r="AW89" s="299"/>
      <c r="AX89" s="302" t="s">
        <v>88</v>
      </c>
      <c r="AY89" s="301"/>
      <c r="AZ89" s="302"/>
      <c r="BA89" s="301"/>
      <c r="BB89" s="302"/>
      <c r="BC89" s="301"/>
      <c r="BD89" s="302"/>
      <c r="BE89" s="301"/>
      <c r="BF89" s="302"/>
      <c r="BG89" s="301"/>
      <c r="BH89" s="302"/>
      <c r="BI89" s="301"/>
      <c r="BJ89" s="302"/>
      <c r="BK89" s="301"/>
      <c r="BL89" s="302"/>
      <c r="BM89" s="301"/>
      <c r="BN89" s="302"/>
      <c r="BO89" s="301"/>
      <c r="BP89" s="302"/>
      <c r="BQ89" s="301"/>
      <c r="BR89" s="302"/>
      <c r="BS89" s="301"/>
      <c r="BT89" s="302"/>
      <c r="BU89" s="301"/>
      <c r="BV89" s="302"/>
      <c r="BW89" s="301"/>
      <c r="BX89" s="302"/>
      <c r="BY89" s="301"/>
      <c r="BZ89" s="302"/>
      <c r="CA89" s="301"/>
      <c r="CB89" s="302"/>
      <c r="CC89" s="301"/>
      <c r="CD89" s="302"/>
      <c r="CE89" s="301"/>
      <c r="CF89" s="302"/>
      <c r="CG89" s="301"/>
      <c r="CH89" s="302"/>
      <c r="CI89" s="301"/>
      <c r="CJ89" s="302"/>
      <c r="CK89" s="301"/>
      <c r="CL89" s="302"/>
      <c r="CM89" s="301"/>
      <c r="CN89" s="302"/>
      <c r="CO89" s="301"/>
      <c r="CP89" s="302"/>
      <c r="CQ89" s="301"/>
      <c r="CR89" s="302"/>
      <c r="CS89" s="300" t="str">
        <f t="shared" si="31"/>
        <v/>
      </c>
      <c r="CT89" s="303" t="s">
        <v>278</v>
      </c>
      <c r="CU89" s="310"/>
      <c r="CV89" s="310"/>
      <c r="CW89" s="305" t="str">
        <f>IF(CV89="","",IF(IF(OR(T89=Desplegables!$B$5,T89=Desplegables!$B$6,),(U89-CV89)/(U89-W89),CV89/W89)&lt;0,0%,IF(IF(OR(T89=Desplegables!$B$5,T89=Desplegables!$B$6,),(U89-CV89)/(U89-W89),CV89/W89)&gt;1,100%,IF(OR(T89=Desplegables!$B$5,T89=Desplegables!$B$6,),(U89-CV89)/(U89-W89),CV89/W89))))</f>
        <v/>
      </c>
      <c r="CX89" s="305" t="str">
        <f>IF(CV89="","",IF(IF(OR(T89=Desplegables!$B$5,T89=Desplegables!$B$6,),(U89-CV89)/(U89-AI89),CV89/AI89)&lt;0,0%,IF(IF(OR(T89=Desplegables!$B$5,T89=Desplegables!$B$6,),(U89-CV89)/(U89-AI89),CV89/AI89)&gt;1,100%,IF(OR(T89=Desplegables!$B$5,T89=Desplegables!$B$6,),(U89-CV89)/(U89-AI89),CV89/AI89))))</f>
        <v/>
      </c>
      <c r="CY89" s="306"/>
      <c r="CZ89" s="307"/>
      <c r="DA89" s="305" t="str">
        <f t="shared" si="32"/>
        <v/>
      </c>
      <c r="DB89" s="308" t="str">
        <f t="shared" si="33"/>
        <v/>
      </c>
      <c r="DC89" s="309" t="str">
        <f t="shared" si="34"/>
        <v/>
      </c>
      <c r="DD89" s="309" t="str">
        <f t="shared" si="35"/>
        <v/>
      </c>
      <c r="DE89" s="303" t="s">
        <v>278</v>
      </c>
      <c r="DF89" s="310"/>
      <c r="DG89" s="305" t="str">
        <f>IF(DF89="","",IF(IF(OR(T89=Desplegables!$B$5,T89=Desplegables!$B$6,),(U89-DF89)/(U89-W89),DF89/W89)&lt;0,0%,IF(IF(OR(T89=Desplegables!$B$5,T89=Desplegables!$B$6,),(U89-DF89)/(U89-W89),DF89/W89)&gt;1,100%,IF(OR(T89=Desplegables!$B$5,T89=Desplegables!$B$6,),(U89-DF89)/(U89-W89),DF89/W89))))</f>
        <v/>
      </c>
      <c r="DH89" s="305" t="str">
        <f>IF(DF89="","",IF(IF(OR(T89=Desplegables!$B$5,T89=Desplegables!$B$6,),(U89-DF89)/(U89-AI89),DF89/AI89)&lt;0,0%,IF(IF(OR(T89=Desplegables!$B$5,T89=Desplegables!$B$6,),(U89-DF89)/(U89-AI89),DF89/AI89)&gt;1,100%,IF(OR(T89=Desplegables!$B$5,T89=Desplegables!$B$6,),(U89-DF89)/(U89-AI89),DF89/AI89))))</f>
        <v/>
      </c>
      <c r="DI89" s="311"/>
      <c r="DJ89" s="305" t="str">
        <f t="shared" si="26"/>
        <v/>
      </c>
      <c r="DK89" s="312" t="str">
        <f t="shared" si="27"/>
        <v/>
      </c>
      <c r="DL89" s="313" t="str">
        <f t="shared" si="28"/>
        <v/>
      </c>
      <c r="DM89" s="314" t="str">
        <f t="shared" si="29"/>
        <v/>
      </c>
      <c r="DN89" s="315"/>
    </row>
    <row r="90" spans="2:118" s="283" customFormat="1" ht="63.75">
      <c r="B90" s="284" t="s">
        <v>890</v>
      </c>
      <c r="C90" s="285">
        <f>SUMIF(B$90:B$118,B90,I$90:I$118)</f>
        <v>0.10344827586206896</v>
      </c>
      <c r="D90" s="286" t="s">
        <v>676</v>
      </c>
      <c r="E90" s="285">
        <f>SUMIF(D$90:D$118,D90,I$90:I$118)</f>
        <v>0.27586206896551729</v>
      </c>
      <c r="F90" s="286" t="s">
        <v>745</v>
      </c>
      <c r="G90" s="285">
        <f>SUMIF(F$90:F$118,#REF!,I$90:I$118)</f>
        <v>0</v>
      </c>
      <c r="H90" s="287" t="s">
        <v>749</v>
      </c>
      <c r="I90" s="288">
        <f t="shared" ref="I90:I117" si="36">IFERROR(1/COUNTA(H$90:H$118),"0%")</f>
        <v>3.4482758620689655E-2</v>
      </c>
      <c r="J90" s="289" t="s">
        <v>189</v>
      </c>
      <c r="K90" s="287" t="s">
        <v>753</v>
      </c>
      <c r="L90" s="287" t="s">
        <v>753</v>
      </c>
      <c r="M90" s="290" t="s">
        <v>354</v>
      </c>
      <c r="N90" s="375" t="s">
        <v>359</v>
      </c>
      <c r="O90" s="292">
        <v>45292</v>
      </c>
      <c r="P90" s="293">
        <v>45657</v>
      </c>
      <c r="Q90" s="292" t="s">
        <v>7</v>
      </c>
      <c r="R90" s="294" t="s">
        <v>758</v>
      </c>
      <c r="S90" s="295" t="s">
        <v>759</v>
      </c>
      <c r="T90" s="296" t="s">
        <v>63</v>
      </c>
      <c r="U90" s="297">
        <v>384</v>
      </c>
      <c r="V90" s="298">
        <v>2023</v>
      </c>
      <c r="W90" s="297">
        <v>448</v>
      </c>
      <c r="X90" s="297">
        <v>512</v>
      </c>
      <c r="Y90" s="297">
        <v>576</v>
      </c>
      <c r="Z90" s="297">
        <v>640</v>
      </c>
      <c r="AA90" s="297"/>
      <c r="AB90" s="297"/>
      <c r="AC90" s="297"/>
      <c r="AD90" s="297"/>
      <c r="AE90" s="297"/>
      <c r="AF90" s="297"/>
      <c r="AG90" s="297"/>
      <c r="AH90" s="297"/>
      <c r="AI90" s="297">
        <f t="shared" si="30"/>
        <v>2176</v>
      </c>
      <c r="AJ90" s="299"/>
      <c r="AK90" s="299"/>
      <c r="AL90" s="299"/>
      <c r="AM90" s="299"/>
      <c r="AN90" s="299"/>
      <c r="AO90" s="299"/>
      <c r="AP90" s="299"/>
      <c r="AQ90" s="299"/>
      <c r="AR90" s="299"/>
      <c r="AS90" s="299"/>
      <c r="AT90" s="299"/>
      <c r="AU90" s="299"/>
      <c r="AV90" s="300" t="str">
        <f t="shared" si="24"/>
        <v/>
      </c>
      <c r="AW90" s="301"/>
      <c r="AX90" s="302" t="s">
        <v>88</v>
      </c>
      <c r="AY90" s="301"/>
      <c r="AZ90" s="302"/>
      <c r="BA90" s="301"/>
      <c r="BB90" s="302"/>
      <c r="BC90" s="301"/>
      <c r="BD90" s="302"/>
      <c r="BE90" s="301"/>
      <c r="BF90" s="302"/>
      <c r="BG90" s="301"/>
      <c r="BH90" s="302"/>
      <c r="BI90" s="301"/>
      <c r="BJ90" s="302"/>
      <c r="BK90" s="301"/>
      <c r="BL90" s="302"/>
      <c r="BM90" s="301"/>
      <c r="BN90" s="302"/>
      <c r="BO90" s="301"/>
      <c r="BP90" s="302"/>
      <c r="BQ90" s="301"/>
      <c r="BR90" s="302"/>
      <c r="BS90" s="301"/>
      <c r="BT90" s="302"/>
      <c r="BU90" s="301"/>
      <c r="BV90" s="302"/>
      <c r="BW90" s="301"/>
      <c r="BX90" s="302"/>
      <c r="BY90" s="301"/>
      <c r="BZ90" s="302"/>
      <c r="CA90" s="301"/>
      <c r="CB90" s="302"/>
      <c r="CC90" s="301"/>
      <c r="CD90" s="302"/>
      <c r="CE90" s="301"/>
      <c r="CF90" s="302"/>
      <c r="CG90" s="301"/>
      <c r="CH90" s="302"/>
      <c r="CI90" s="301"/>
      <c r="CJ90" s="302"/>
      <c r="CK90" s="301"/>
      <c r="CL90" s="302"/>
      <c r="CM90" s="301"/>
      <c r="CN90" s="302"/>
      <c r="CO90" s="301"/>
      <c r="CP90" s="302"/>
      <c r="CQ90" s="301"/>
      <c r="CR90" s="302"/>
      <c r="CS90" s="300" t="str">
        <f t="shared" si="31"/>
        <v/>
      </c>
      <c r="CT90" s="303" t="s">
        <v>280</v>
      </c>
      <c r="CU90" s="304"/>
      <c r="CV90" s="304"/>
      <c r="CW90" s="305" t="str">
        <f>IF(CV90="","",IF(IF(OR(T90=Desplegables!$B$5,T90=Desplegables!$B$6,),(U90-CV90)/(U90-W90),CV90/W90)&lt;0,0%,IF(IF(OR(T90=Desplegables!$B$5,T90=Desplegables!$B$6,),(U90-CV90)/(U90-W90),CV90/W90)&gt;1,100%,IF(OR(T90=Desplegables!$B$5,T90=Desplegables!$B$6,),(U90-CV90)/(U90-W90),CV90/W90))))</f>
        <v/>
      </c>
      <c r="CX90" s="305" t="str">
        <f>IF(CV90="","",IF(IF(OR(T90=Desplegables!$B$5,T90=Desplegables!$B$6,),(U90-CV90)/(U90-AI90),CV90/AI90)&lt;0,0%,IF(IF(OR(T90=Desplegables!$B$5,T90=Desplegables!$B$6,),(U90-CV90)/(U90-AI90),CV90/AI90)&gt;1,100%,IF(OR(T90=Desplegables!$B$5,T90=Desplegables!$B$6,),(U90-CV90)/(U90-AI90),CV90/AI90))))</f>
        <v/>
      </c>
      <c r="CY90" s="306"/>
      <c r="CZ90" s="307"/>
      <c r="DA90" s="305" t="str">
        <f t="shared" si="32"/>
        <v/>
      </c>
      <c r="DB90" s="308" t="str">
        <f t="shared" si="33"/>
        <v/>
      </c>
      <c r="DC90" s="309" t="str">
        <f t="shared" si="34"/>
        <v/>
      </c>
      <c r="DD90" s="309" t="str">
        <f t="shared" si="35"/>
        <v/>
      </c>
      <c r="DE90" s="303" t="s">
        <v>280</v>
      </c>
      <c r="DF90" s="310"/>
      <c r="DG90" s="305" t="str">
        <f>IF(DF90="","",IF(IF(OR(T90=Desplegables!$B$5,T90=Desplegables!$B$6,),(U90-DF90)/(U90-W90),DF90/W90)&lt;0,0%,IF(IF(OR(T90=Desplegables!$B$5,T90=Desplegables!$B$6,),(U90-DF90)/(U90-W90),DF90/W90)&gt;1,100%,IF(OR(T90=Desplegables!$B$5,T90=Desplegables!$B$6,),(U90-DF90)/(U90-W90),DF90/W90))))</f>
        <v/>
      </c>
      <c r="DH90" s="305" t="str">
        <f>IF(DF90="","",IF(IF(OR(T90=Desplegables!$B$5,T90=Desplegables!$B$6,),(U90-DF90)/(U90-AI90),DF90/AI90)&lt;0,0%,IF(IF(OR(T90=Desplegables!$B$5,T90=Desplegables!$B$6,),(U90-DF90)/(U90-AI90),DF90/AI90)&gt;1,100%,IF(OR(T90=Desplegables!$B$5,T90=Desplegables!$B$6,),(U90-DF90)/(U90-AI90),DF90/AI90))))</f>
        <v/>
      </c>
      <c r="DI90" s="311"/>
      <c r="DJ90" s="305" t="str">
        <f t="shared" si="26"/>
        <v/>
      </c>
      <c r="DK90" s="312" t="str">
        <f t="shared" si="27"/>
        <v/>
      </c>
      <c r="DL90" s="313" t="str">
        <f t="shared" si="28"/>
        <v/>
      </c>
      <c r="DM90" s="314" t="str">
        <f t="shared" si="29"/>
        <v/>
      </c>
      <c r="DN90" s="315"/>
    </row>
    <row r="91" spans="2:118" s="283" customFormat="1" ht="63.75">
      <c r="B91" s="284" t="s">
        <v>890</v>
      </c>
      <c r="C91" s="285">
        <f>SUMIF(B$90:B$118,B90,I$90:I$118)</f>
        <v>0.10344827586206896</v>
      </c>
      <c r="D91" s="286" t="s">
        <v>676</v>
      </c>
      <c r="E91" s="285">
        <f>SUMIF(D$90:D$118,D90,I$90:I$118)</f>
        <v>0.27586206896551729</v>
      </c>
      <c r="F91" s="286" t="s">
        <v>746</v>
      </c>
      <c r="G91" s="285">
        <f>SUMIF(F$90:F$118,#REF!,I$90:I$118)</f>
        <v>0</v>
      </c>
      <c r="H91" s="287" t="s">
        <v>750</v>
      </c>
      <c r="I91" s="288">
        <f t="shared" si="36"/>
        <v>3.4482758620689655E-2</v>
      </c>
      <c r="J91" s="289" t="s">
        <v>189</v>
      </c>
      <c r="K91" s="287" t="s">
        <v>754</v>
      </c>
      <c r="L91" s="287" t="s">
        <v>754</v>
      </c>
      <c r="M91" s="290" t="s">
        <v>354</v>
      </c>
      <c r="N91" s="375" t="s">
        <v>359</v>
      </c>
      <c r="O91" s="292">
        <v>45292</v>
      </c>
      <c r="P91" s="293">
        <v>45657</v>
      </c>
      <c r="Q91" s="292" t="s">
        <v>7</v>
      </c>
      <c r="R91" s="532" t="s">
        <v>760</v>
      </c>
      <c r="S91" s="527" t="s">
        <v>546</v>
      </c>
      <c r="T91" s="296" t="s">
        <v>63</v>
      </c>
      <c r="U91" s="297">
        <v>384</v>
      </c>
      <c r="V91" s="298">
        <v>2023</v>
      </c>
      <c r="W91" s="297">
        <v>448</v>
      </c>
      <c r="X91" s="297">
        <v>512</v>
      </c>
      <c r="Y91" s="297">
        <v>576</v>
      </c>
      <c r="Z91" s="297">
        <v>640</v>
      </c>
      <c r="AA91" s="297"/>
      <c r="AB91" s="297"/>
      <c r="AC91" s="297"/>
      <c r="AD91" s="297"/>
      <c r="AE91" s="297"/>
      <c r="AF91" s="297"/>
      <c r="AG91" s="297"/>
      <c r="AH91" s="297"/>
      <c r="AI91" s="297">
        <f t="shared" si="30"/>
        <v>2176</v>
      </c>
      <c r="AJ91" s="299"/>
      <c r="AK91" s="299"/>
      <c r="AL91" s="299"/>
      <c r="AM91" s="299"/>
      <c r="AN91" s="299"/>
      <c r="AO91" s="299"/>
      <c r="AP91" s="299"/>
      <c r="AQ91" s="299"/>
      <c r="AR91" s="299"/>
      <c r="AS91" s="299"/>
      <c r="AT91" s="299"/>
      <c r="AU91" s="299"/>
      <c r="AV91" s="300" t="str">
        <f>IF(SUM(AJ91:AU91)=0,"",SUM(AJ91:AU91))</f>
        <v/>
      </c>
      <c r="AW91" s="301"/>
      <c r="AX91" s="302" t="s">
        <v>88</v>
      </c>
      <c r="AY91" s="301"/>
      <c r="AZ91" s="302"/>
      <c r="BA91" s="301"/>
      <c r="BB91" s="302"/>
      <c r="BC91" s="301"/>
      <c r="BD91" s="302"/>
      <c r="BE91" s="301"/>
      <c r="BF91" s="302"/>
      <c r="BG91" s="301"/>
      <c r="BH91" s="302"/>
      <c r="BI91" s="301"/>
      <c r="BJ91" s="302"/>
      <c r="BK91" s="301"/>
      <c r="BL91" s="302"/>
      <c r="BM91" s="301"/>
      <c r="BN91" s="302"/>
      <c r="BO91" s="301"/>
      <c r="BP91" s="302"/>
      <c r="BQ91" s="301"/>
      <c r="BR91" s="302"/>
      <c r="BS91" s="301"/>
      <c r="BT91" s="302"/>
      <c r="BU91" s="301"/>
      <c r="BV91" s="302"/>
      <c r="BW91" s="301"/>
      <c r="BX91" s="302"/>
      <c r="BY91" s="301"/>
      <c r="BZ91" s="302"/>
      <c r="CA91" s="301"/>
      <c r="CB91" s="302"/>
      <c r="CC91" s="301"/>
      <c r="CD91" s="302"/>
      <c r="CE91" s="301"/>
      <c r="CF91" s="302"/>
      <c r="CG91" s="301"/>
      <c r="CH91" s="302"/>
      <c r="CI91" s="301"/>
      <c r="CJ91" s="302"/>
      <c r="CK91" s="301"/>
      <c r="CL91" s="302"/>
      <c r="CM91" s="301"/>
      <c r="CN91" s="302"/>
      <c r="CO91" s="301"/>
      <c r="CP91" s="302"/>
      <c r="CQ91" s="301"/>
      <c r="CR91" s="302"/>
      <c r="CS91" s="300" t="str">
        <f t="shared" si="31"/>
        <v/>
      </c>
      <c r="CT91" s="303" t="s">
        <v>281</v>
      </c>
      <c r="CU91" s="304"/>
      <c r="CV91" s="304"/>
      <c r="CW91" s="305" t="str">
        <f>IF(CV91="","",IF(IF(OR(T91=Desplegables!$B$5,T91=Desplegables!$B$6,),(U91-CV91)/(U91-W91),CV91/W91)&lt;0,0%,IF(IF(OR(T91=Desplegables!$B$5,T91=Desplegables!$B$6,),(U91-CV91)/(U91-W91),CV91/W91)&gt;1,100%,IF(OR(T91=Desplegables!$B$5,T91=Desplegables!$B$6,),(U91-CV91)/(U91-W91),CV91/W91))))</f>
        <v/>
      </c>
      <c r="CX91" s="305" t="str">
        <f>IF(CV91="","",IF(IF(OR(T91=Desplegables!$B$5,T91=Desplegables!$B$6,),(U91-CV91)/(U91-AI91),CV91/AI91)&lt;0,0%,IF(IF(OR(T91=Desplegables!$B$5,T91=Desplegables!$B$6,),(U91-CV91)/(U91-AI91),CV91/AI91)&gt;1,100%,IF(OR(T91=Desplegables!$B$5,T91=Desplegables!$B$6,),(U91-CV91)/(U91-AI91),CV91/AI91))))</f>
        <v/>
      </c>
      <c r="CY91" s="306"/>
      <c r="CZ91" s="307"/>
      <c r="DA91" s="305"/>
      <c r="DB91" s="308" t="str">
        <f t="shared" si="33"/>
        <v/>
      </c>
      <c r="DC91" s="309" t="str">
        <f t="shared" si="34"/>
        <v/>
      </c>
      <c r="DD91" s="309" t="str">
        <f t="shared" si="35"/>
        <v/>
      </c>
      <c r="DE91" s="303" t="s">
        <v>281</v>
      </c>
      <c r="DF91" s="310"/>
      <c r="DG91" s="305" t="str">
        <f>IF(DF91="","",IF(IF(OR(T91=Desplegables!$B$5,T91=Desplegables!$B$6,),(U91-DF91)/(U91-W91),DF91/W91)&lt;0,0%,IF(IF(OR(T91=Desplegables!$B$5,T91=Desplegables!$B$6,),(U91-DF91)/(U91-W91),DF91/W91)&gt;1,100%,IF(OR(T91=Desplegables!$B$5,T91=Desplegables!$B$6,),(U91-DF91)/(U91-W91),DF91/W91))))</f>
        <v/>
      </c>
      <c r="DH91" s="305" t="str">
        <f>IF(DF91="","",IF(IF(OR(T91=Desplegables!$B$5,T91=Desplegables!$B$6,),(U91-DF91)/(U91-AI91),DF91/AI91)&lt;0,0%,IF(IF(OR(T91=Desplegables!$B$5,T91=Desplegables!$B$6,),(U91-DF91)/(U91-AI91),DF91/AI91)&gt;1,100%,IF(OR(T91=Desplegables!$B$5,T91=Desplegables!$B$6,),(U91-DF91)/(U91-AI91),DF91/AI91))))</f>
        <v/>
      </c>
      <c r="DI91" s="311"/>
      <c r="DJ91" s="305" t="str">
        <f t="shared" si="26"/>
        <v/>
      </c>
      <c r="DK91" s="312" t="str">
        <f t="shared" si="27"/>
        <v/>
      </c>
      <c r="DL91" s="313" t="str">
        <f t="shared" si="28"/>
        <v/>
      </c>
      <c r="DM91" s="314" t="str">
        <f t="shared" si="29"/>
        <v/>
      </c>
      <c r="DN91" s="315"/>
    </row>
    <row r="92" spans="2:118" s="283" customFormat="1" ht="63.75">
      <c r="B92" s="284" t="s">
        <v>890</v>
      </c>
      <c r="C92" s="285">
        <f>SUMIF(B$90:B$118,B90,I$90:I$118)</f>
        <v>0.10344827586206896</v>
      </c>
      <c r="D92" s="286" t="s">
        <v>676</v>
      </c>
      <c r="E92" s="285">
        <f>SUMIF(D$90:D$118,D90,I$90:I$118)</f>
        <v>0.27586206896551729</v>
      </c>
      <c r="F92" s="286" t="s">
        <v>747</v>
      </c>
      <c r="G92" s="285">
        <f>SUMIF(F$90:F$118,#REF!,I$90:I$118)</f>
        <v>0</v>
      </c>
      <c r="H92" s="287" t="s">
        <v>751</v>
      </c>
      <c r="I92" s="288">
        <f t="shared" si="36"/>
        <v>3.4482758620689655E-2</v>
      </c>
      <c r="J92" s="289" t="s">
        <v>189</v>
      </c>
      <c r="K92" s="287" t="s">
        <v>754</v>
      </c>
      <c r="L92" s="287" t="s">
        <v>754</v>
      </c>
      <c r="M92" s="290" t="s">
        <v>354</v>
      </c>
      <c r="N92" s="375" t="s">
        <v>359</v>
      </c>
      <c r="O92" s="292">
        <v>45292</v>
      </c>
      <c r="P92" s="293">
        <v>45657</v>
      </c>
      <c r="Q92" s="292" t="s">
        <v>7</v>
      </c>
      <c r="R92" s="534"/>
      <c r="S92" s="529"/>
      <c r="T92" s="296" t="s">
        <v>63</v>
      </c>
      <c r="U92" s="297">
        <v>1</v>
      </c>
      <c r="V92" s="298">
        <v>2023</v>
      </c>
      <c r="W92" s="297">
        <v>1</v>
      </c>
      <c r="X92" s="297">
        <v>1</v>
      </c>
      <c r="Y92" s="297">
        <v>1</v>
      </c>
      <c r="Z92" s="297">
        <v>1</v>
      </c>
      <c r="AA92" s="297"/>
      <c r="AB92" s="297"/>
      <c r="AC92" s="297"/>
      <c r="AD92" s="297"/>
      <c r="AE92" s="297"/>
      <c r="AF92" s="297"/>
      <c r="AG92" s="297"/>
      <c r="AH92" s="297"/>
      <c r="AI92" s="297">
        <f t="shared" si="30"/>
        <v>4</v>
      </c>
      <c r="AJ92" s="299"/>
      <c r="AK92" s="299"/>
      <c r="AL92" s="299"/>
      <c r="AM92" s="299"/>
      <c r="AN92" s="299"/>
      <c r="AO92" s="299"/>
      <c r="AP92" s="299"/>
      <c r="AQ92" s="299"/>
      <c r="AR92" s="299"/>
      <c r="AS92" s="299"/>
      <c r="AT92" s="299"/>
      <c r="AU92" s="299"/>
      <c r="AV92" s="300" t="str">
        <f t="shared" si="24"/>
        <v/>
      </c>
      <c r="AW92" s="301"/>
      <c r="AX92" s="302" t="s">
        <v>88</v>
      </c>
      <c r="AY92" s="301"/>
      <c r="AZ92" s="302"/>
      <c r="BA92" s="301"/>
      <c r="BB92" s="302"/>
      <c r="BC92" s="301"/>
      <c r="BD92" s="302"/>
      <c r="BE92" s="301"/>
      <c r="BF92" s="302"/>
      <c r="BG92" s="301"/>
      <c r="BH92" s="302"/>
      <c r="BI92" s="301"/>
      <c r="BJ92" s="302"/>
      <c r="BK92" s="301"/>
      <c r="BL92" s="302"/>
      <c r="BM92" s="301"/>
      <c r="BN92" s="302"/>
      <c r="BO92" s="301"/>
      <c r="BP92" s="302"/>
      <c r="BQ92" s="301"/>
      <c r="BR92" s="302"/>
      <c r="BS92" s="301"/>
      <c r="BT92" s="302"/>
      <c r="BU92" s="301"/>
      <c r="BV92" s="302"/>
      <c r="BW92" s="301"/>
      <c r="BX92" s="302"/>
      <c r="BY92" s="301"/>
      <c r="BZ92" s="302"/>
      <c r="CA92" s="301"/>
      <c r="CB92" s="302"/>
      <c r="CC92" s="301"/>
      <c r="CD92" s="302"/>
      <c r="CE92" s="301"/>
      <c r="CF92" s="302"/>
      <c r="CG92" s="301"/>
      <c r="CH92" s="302"/>
      <c r="CI92" s="301"/>
      <c r="CJ92" s="302"/>
      <c r="CK92" s="301"/>
      <c r="CL92" s="302"/>
      <c r="CM92" s="301"/>
      <c r="CN92" s="302"/>
      <c r="CO92" s="301"/>
      <c r="CP92" s="302"/>
      <c r="CQ92" s="301"/>
      <c r="CR92" s="302"/>
      <c r="CS92" s="300" t="str">
        <f t="shared" si="31"/>
        <v/>
      </c>
      <c r="CT92" s="303" t="s">
        <v>282</v>
      </c>
      <c r="CU92" s="304">
        <v>4</v>
      </c>
      <c r="CV92" s="304"/>
      <c r="CW92" s="305" t="str">
        <f>IF(CV92="","",IF(IF(OR(T92=Desplegables!$B$5,T92=Desplegables!$B$6,),(U92-CV92)/(U92-W92),CV92/W92)&lt;0,0%,IF(IF(OR(T92=Desplegables!$B$5,T92=Desplegables!$B$6,),(U92-CV92)/(U92-W92),CV92/W92)&gt;1,100%,IF(OR(T92=Desplegables!$B$5,T92=Desplegables!$B$6,),(U92-CV92)/(U92-W92),CV92/W92))))</f>
        <v/>
      </c>
      <c r="CX92" s="305" t="str">
        <f>IF(CV92="","",IF(IF(OR(T92=Desplegables!$B$5,T92=Desplegables!$B$6,),(U92-CV92)/(U92-AI92),CV92/AI92)&lt;0,0%,IF(IF(OR(T92=Desplegables!$B$5,T92=Desplegables!$B$6,),(U92-CV92)/(U92-AI92),CV92/AI92)&gt;1,100%,IF(OR(T92=Desplegables!$B$5,T92=Desplegables!$B$6,),(U92-CV92)/(U92-AI92),CV92/AI92))))</f>
        <v/>
      </c>
      <c r="CY92" s="306"/>
      <c r="CZ92" s="307"/>
      <c r="DA92" s="305"/>
      <c r="DB92" s="308" t="str">
        <f t="shared" si="33"/>
        <v/>
      </c>
      <c r="DC92" s="309" t="str">
        <f t="shared" si="34"/>
        <v/>
      </c>
      <c r="DD92" s="309" t="str">
        <f t="shared" si="35"/>
        <v/>
      </c>
      <c r="DE92" s="303" t="s">
        <v>282</v>
      </c>
      <c r="DF92" s="310"/>
      <c r="DG92" s="305" t="str">
        <f>IF(DF92="","",IF(IF(OR(T92=Desplegables!$B$5,T92=Desplegables!$B$6,),(U92-DF92)/(U92-W92),DF92/W92)&lt;0,0%,IF(IF(OR(T92=Desplegables!$B$5,T92=Desplegables!$B$6,),(U92-DF92)/(U92-W92),DF92/W92)&gt;1,100%,IF(OR(T92=Desplegables!$B$5,T92=Desplegables!$B$6,),(U92-DF92)/(U92-W92),DF92/W92))))</f>
        <v/>
      </c>
      <c r="DH92" s="305" t="str">
        <f>IF(DF92="","",IF(IF(OR(T92=Desplegables!$B$5,T92=Desplegables!$B$6,),(U92-DF92)/(U92-AI92),DF92/AI92)&lt;0,0%,IF(IF(OR(T92=Desplegables!$B$5,T92=Desplegables!$B$6,),(U92-DF92)/(U92-AI92),DF92/AI92)&gt;1,100%,IF(OR(T92=Desplegables!$B$5,T92=Desplegables!$B$6,),(U92-DF92)/(U92-AI92),DF92/AI92))))</f>
        <v/>
      </c>
      <c r="DI92" s="311"/>
      <c r="DJ92" s="305" t="str">
        <f t="shared" si="26"/>
        <v/>
      </c>
      <c r="DK92" s="312" t="str">
        <f t="shared" si="27"/>
        <v/>
      </c>
      <c r="DL92" s="313" t="str">
        <f t="shared" si="28"/>
        <v/>
      </c>
      <c r="DM92" s="314" t="str">
        <f t="shared" si="29"/>
        <v/>
      </c>
      <c r="DN92" s="315"/>
    </row>
    <row r="93" spans="2:118" s="283" customFormat="1" ht="63.75">
      <c r="B93" s="284" t="s">
        <v>891</v>
      </c>
      <c r="C93" s="285">
        <f>SUMIF(B$90:B$118,B90,I$90:I$118)</f>
        <v>0.10344827586206896</v>
      </c>
      <c r="D93" s="286" t="s">
        <v>676</v>
      </c>
      <c r="E93" s="285">
        <f>SUMIF(D$90:D$118,D90,I$90:I$118)</f>
        <v>0.27586206896551729</v>
      </c>
      <c r="F93" s="286" t="s">
        <v>761</v>
      </c>
      <c r="G93" s="285">
        <f>SUMIF(F$90:F$118,#REF!,I$90:I$118)</f>
        <v>0</v>
      </c>
      <c r="H93" s="287" t="s">
        <v>766</v>
      </c>
      <c r="I93" s="288">
        <f t="shared" si="36"/>
        <v>3.4482758620689655E-2</v>
      </c>
      <c r="J93" s="289" t="s">
        <v>189</v>
      </c>
      <c r="K93" s="287" t="s">
        <v>771</v>
      </c>
      <c r="L93" s="287" t="s">
        <v>771</v>
      </c>
      <c r="M93" s="290" t="s">
        <v>354</v>
      </c>
      <c r="N93" s="375" t="s">
        <v>359</v>
      </c>
      <c r="O93" s="292">
        <v>45292</v>
      </c>
      <c r="P93" s="293">
        <v>45657</v>
      </c>
      <c r="Q93" s="292" t="s">
        <v>7</v>
      </c>
      <c r="R93" s="294" t="s">
        <v>777</v>
      </c>
      <c r="S93" s="295" t="s">
        <v>778</v>
      </c>
      <c r="T93" s="296" t="s">
        <v>63</v>
      </c>
      <c r="U93" s="297">
        <v>1</v>
      </c>
      <c r="V93" s="298">
        <v>2023</v>
      </c>
      <c r="W93" s="297">
        <v>1</v>
      </c>
      <c r="X93" s="297">
        <v>1</v>
      </c>
      <c r="Y93" s="297">
        <v>1</v>
      </c>
      <c r="Z93" s="297">
        <v>1</v>
      </c>
      <c r="AA93" s="297"/>
      <c r="AB93" s="297"/>
      <c r="AC93" s="297"/>
      <c r="AD93" s="297"/>
      <c r="AE93" s="297"/>
      <c r="AF93" s="297"/>
      <c r="AG93" s="297"/>
      <c r="AH93" s="297"/>
      <c r="AI93" s="297">
        <f t="shared" si="30"/>
        <v>4</v>
      </c>
      <c r="AJ93" s="299"/>
      <c r="AK93" s="299"/>
      <c r="AL93" s="299"/>
      <c r="AM93" s="299"/>
      <c r="AN93" s="299"/>
      <c r="AO93" s="299"/>
      <c r="AP93" s="299"/>
      <c r="AQ93" s="299"/>
      <c r="AR93" s="299"/>
      <c r="AS93" s="299"/>
      <c r="AT93" s="299"/>
      <c r="AU93" s="299"/>
      <c r="AV93" s="300" t="str">
        <f t="shared" si="24"/>
        <v/>
      </c>
      <c r="AW93" s="301"/>
      <c r="AX93" s="302" t="s">
        <v>88</v>
      </c>
      <c r="AY93" s="301"/>
      <c r="AZ93" s="302"/>
      <c r="BA93" s="301"/>
      <c r="BB93" s="302"/>
      <c r="BC93" s="301"/>
      <c r="BD93" s="302"/>
      <c r="BE93" s="301"/>
      <c r="BF93" s="302"/>
      <c r="BG93" s="301"/>
      <c r="BH93" s="302"/>
      <c r="BI93" s="301"/>
      <c r="BJ93" s="302"/>
      <c r="BK93" s="301"/>
      <c r="BL93" s="302"/>
      <c r="BM93" s="301"/>
      <c r="BN93" s="302"/>
      <c r="BO93" s="301"/>
      <c r="BP93" s="302"/>
      <c r="BQ93" s="301"/>
      <c r="BR93" s="302"/>
      <c r="BS93" s="301"/>
      <c r="BT93" s="302"/>
      <c r="BU93" s="301"/>
      <c r="BV93" s="302"/>
      <c r="BW93" s="301"/>
      <c r="BX93" s="302"/>
      <c r="BY93" s="301"/>
      <c r="BZ93" s="302"/>
      <c r="CA93" s="301"/>
      <c r="CB93" s="302"/>
      <c r="CC93" s="301"/>
      <c r="CD93" s="302"/>
      <c r="CE93" s="301"/>
      <c r="CF93" s="302"/>
      <c r="CG93" s="301"/>
      <c r="CH93" s="302"/>
      <c r="CI93" s="301"/>
      <c r="CJ93" s="302"/>
      <c r="CK93" s="301"/>
      <c r="CL93" s="302"/>
      <c r="CM93" s="301"/>
      <c r="CN93" s="302"/>
      <c r="CO93" s="301"/>
      <c r="CP93" s="302"/>
      <c r="CQ93" s="301"/>
      <c r="CR93" s="302"/>
      <c r="CS93" s="300" t="str">
        <f t="shared" si="31"/>
        <v/>
      </c>
      <c r="CT93" s="303" t="s">
        <v>283</v>
      </c>
      <c r="CU93" s="304"/>
      <c r="CV93" s="304"/>
      <c r="CW93" s="305" t="str">
        <f>IF(CV93="","",IF(IF(OR(T93=Desplegables!$B$5,T93=Desplegables!$B$6,),(U93-CV93)/(U93-W93),CV93/W93)&lt;0,0%,IF(IF(OR(T93=Desplegables!$B$5,T93=Desplegables!$B$6,),(U93-CV93)/(U93-W93),CV93/W93)&gt;1,100%,IF(OR(T93=Desplegables!$B$5,T93=Desplegables!$B$6,),(U93-CV93)/(U93-W93),CV93/W93))))</f>
        <v/>
      </c>
      <c r="CX93" s="305" t="str">
        <f>IF(CV93="","",IF(IF(OR(T93=Desplegables!$B$5,T93=Desplegables!$B$6,),(U93-CV93)/(U93-AI93),CV93/AI93)&lt;0,0%,IF(IF(OR(T93=Desplegables!$B$5,T93=Desplegables!$B$6,),(U93-CV93)/(U93-AI93),CV93/AI93)&gt;1,100%,IF(OR(T93=Desplegables!$B$5,T93=Desplegables!$B$6,),(U93-CV93)/(U93-AI93),CV93/AI93))))</f>
        <v/>
      </c>
      <c r="CY93" s="306"/>
      <c r="CZ93" s="307"/>
      <c r="DA93" s="305" t="str">
        <f t="shared" si="32"/>
        <v/>
      </c>
      <c r="DB93" s="308" t="str">
        <f t="shared" si="33"/>
        <v/>
      </c>
      <c r="DC93" s="309" t="str">
        <f t="shared" si="34"/>
        <v/>
      </c>
      <c r="DD93" s="309" t="str">
        <f t="shared" si="35"/>
        <v/>
      </c>
      <c r="DE93" s="303" t="s">
        <v>283</v>
      </c>
      <c r="DF93" s="310"/>
      <c r="DG93" s="305" t="str">
        <f>IF(DF93="","",IF(IF(OR(T93=Desplegables!$B$5,T93=Desplegables!$B$6,),(U93-DF93)/(U93-W93),DF93/W93)&lt;0,0%,IF(IF(OR(T93=Desplegables!$B$5,T93=Desplegables!$B$6,),(U93-DF93)/(U93-W93),DF93/W93)&gt;1,100%,IF(OR(T93=Desplegables!$B$5,T93=Desplegables!$B$6,),(U93-DF93)/(U93-W93),DF93/W93))))</f>
        <v/>
      </c>
      <c r="DH93" s="305" t="str">
        <f>IF(DF93="","",IF(IF(OR(T93=Desplegables!$B$5,T93=Desplegables!$B$6,),(U93-DF93)/(U93-AI93),DF93/AI93)&lt;0,0%,IF(IF(OR(T93=Desplegables!$B$5,T93=Desplegables!$B$6,),(U93-DF93)/(U93-AI93),DF93/AI93)&gt;1,100%,IF(OR(T93=Desplegables!$B$5,T93=Desplegables!$B$6,),(U93-DF93)/(U93-AI93),DF93/AI93))))</f>
        <v/>
      </c>
      <c r="DI93" s="311"/>
      <c r="DJ93" s="305" t="str">
        <f t="shared" si="26"/>
        <v/>
      </c>
      <c r="DK93" s="312" t="str">
        <f t="shared" si="27"/>
        <v/>
      </c>
      <c r="DL93" s="313" t="str">
        <f t="shared" si="28"/>
        <v/>
      </c>
      <c r="DM93" s="314" t="str">
        <f t="shared" si="29"/>
        <v/>
      </c>
      <c r="DN93" s="315"/>
    </row>
    <row r="94" spans="2:118" s="283" customFormat="1" ht="89.25">
      <c r="B94" s="284" t="s">
        <v>891</v>
      </c>
      <c r="C94" s="285">
        <f>SUMIF(B$90:B$118,B90,I$90:I$118)</f>
        <v>0.10344827586206896</v>
      </c>
      <c r="D94" s="286" t="s">
        <v>676</v>
      </c>
      <c r="E94" s="285">
        <f>SUMIF(D$90:D$118,D90,I$90:I$118)</f>
        <v>0.27586206896551729</v>
      </c>
      <c r="F94" s="286" t="s">
        <v>762</v>
      </c>
      <c r="G94" s="285">
        <f>SUMIF(F$90:F$118,#REF!,I$90:I$118)</f>
        <v>0</v>
      </c>
      <c r="H94" s="287" t="s">
        <v>767</v>
      </c>
      <c r="I94" s="288">
        <f t="shared" si="36"/>
        <v>3.4482758620689655E-2</v>
      </c>
      <c r="J94" s="289" t="s">
        <v>189</v>
      </c>
      <c r="K94" s="287" t="s">
        <v>772</v>
      </c>
      <c r="L94" s="287" t="s">
        <v>772</v>
      </c>
      <c r="M94" s="290" t="s">
        <v>354</v>
      </c>
      <c r="N94" s="375" t="s">
        <v>359</v>
      </c>
      <c r="O94" s="292">
        <v>45292</v>
      </c>
      <c r="P94" s="293">
        <v>45657</v>
      </c>
      <c r="Q94" s="292" t="s">
        <v>7</v>
      </c>
      <c r="R94" s="294" t="s">
        <v>779</v>
      </c>
      <c r="S94" s="295" t="s">
        <v>780</v>
      </c>
      <c r="T94" s="296" t="s">
        <v>63</v>
      </c>
      <c r="U94" s="297">
        <v>1</v>
      </c>
      <c r="V94" s="298">
        <v>2023</v>
      </c>
      <c r="W94" s="297">
        <v>1</v>
      </c>
      <c r="X94" s="297">
        <v>1</v>
      </c>
      <c r="Y94" s="297">
        <v>1</v>
      </c>
      <c r="Z94" s="297">
        <v>1</v>
      </c>
      <c r="AA94" s="297"/>
      <c r="AB94" s="297"/>
      <c r="AC94" s="297"/>
      <c r="AD94" s="297"/>
      <c r="AE94" s="297"/>
      <c r="AF94" s="297"/>
      <c r="AG94" s="297"/>
      <c r="AH94" s="297"/>
      <c r="AI94" s="297">
        <f t="shared" si="30"/>
        <v>4</v>
      </c>
      <c r="AJ94" s="299"/>
      <c r="AK94" s="299"/>
      <c r="AL94" s="299"/>
      <c r="AM94" s="299"/>
      <c r="AN94" s="299"/>
      <c r="AO94" s="299"/>
      <c r="AP94" s="299"/>
      <c r="AQ94" s="299"/>
      <c r="AR94" s="299"/>
      <c r="AS94" s="299"/>
      <c r="AT94" s="299"/>
      <c r="AU94" s="299"/>
      <c r="AV94" s="300" t="str">
        <f t="shared" si="24"/>
        <v/>
      </c>
      <c r="AW94" s="301">
        <v>30000000</v>
      </c>
      <c r="AX94" s="302" t="s">
        <v>88</v>
      </c>
      <c r="AY94" s="301"/>
      <c r="AZ94" s="302"/>
      <c r="BA94" s="301"/>
      <c r="BB94" s="302"/>
      <c r="BC94" s="301"/>
      <c r="BD94" s="302"/>
      <c r="BE94" s="301"/>
      <c r="BF94" s="302"/>
      <c r="BG94" s="301"/>
      <c r="BH94" s="302"/>
      <c r="BI94" s="301"/>
      <c r="BJ94" s="302"/>
      <c r="BK94" s="301"/>
      <c r="BL94" s="302"/>
      <c r="BM94" s="301"/>
      <c r="BN94" s="302"/>
      <c r="BO94" s="301"/>
      <c r="BP94" s="302"/>
      <c r="BQ94" s="301"/>
      <c r="BR94" s="302"/>
      <c r="BS94" s="301"/>
      <c r="BT94" s="302"/>
      <c r="BU94" s="301"/>
      <c r="BV94" s="302"/>
      <c r="BW94" s="301"/>
      <c r="BX94" s="302"/>
      <c r="BY94" s="301"/>
      <c r="BZ94" s="302"/>
      <c r="CA94" s="301"/>
      <c r="CB94" s="302"/>
      <c r="CC94" s="301"/>
      <c r="CD94" s="302"/>
      <c r="CE94" s="301"/>
      <c r="CF94" s="302"/>
      <c r="CG94" s="301"/>
      <c r="CH94" s="302"/>
      <c r="CI94" s="301"/>
      <c r="CJ94" s="302"/>
      <c r="CK94" s="301"/>
      <c r="CL94" s="302"/>
      <c r="CM94" s="301"/>
      <c r="CN94" s="302"/>
      <c r="CO94" s="301"/>
      <c r="CP94" s="302"/>
      <c r="CQ94" s="301"/>
      <c r="CR94" s="302"/>
      <c r="CS94" s="300">
        <f t="shared" si="31"/>
        <v>30000000</v>
      </c>
      <c r="CT94" s="303" t="s">
        <v>284</v>
      </c>
      <c r="CU94" s="304"/>
      <c r="CV94" s="304"/>
      <c r="CW94" s="305" t="str">
        <f>IF(CV94="","",IF(IF(OR(T94=Desplegables!$B$5,T94=Desplegables!$B$6,),(U94-CV94)/(U94-W94),CV94/W94)&lt;0,0%,IF(IF(OR(T94=Desplegables!$B$5,T94=Desplegables!$B$6,),(U94-CV94)/(U94-W94),CV94/W94)&gt;1,100%,IF(OR(T94=Desplegables!$B$5,T94=Desplegables!$B$6,),(U94-CV94)/(U94-W94),CV94/W94))))</f>
        <v/>
      </c>
      <c r="CX94" s="305" t="str">
        <f>IF(CV94="","",IF(IF(OR(T94=Desplegables!$B$5,T94=Desplegables!$B$6,),(U94-CV94)/(U94-AI94),CV94/AI94)&lt;0,0%,IF(IF(OR(T94=Desplegables!$B$5,T94=Desplegables!$B$6,),(U94-CV94)/(U94-AI94),CV94/AI94)&gt;1,100%,IF(OR(T94=Desplegables!$B$5,T94=Desplegables!$B$6,),(U94-CV94)/(U94-AI94),CV94/AI94))))</f>
        <v/>
      </c>
      <c r="CY94" s="306"/>
      <c r="CZ94" s="307"/>
      <c r="DA94" s="305" t="str">
        <f t="shared" si="32"/>
        <v/>
      </c>
      <c r="DB94" s="308" t="str">
        <f t="shared" si="33"/>
        <v/>
      </c>
      <c r="DC94" s="309" t="str">
        <f t="shared" si="34"/>
        <v/>
      </c>
      <c r="DD94" s="309" t="str">
        <f t="shared" si="35"/>
        <v/>
      </c>
      <c r="DE94" s="303" t="s">
        <v>284</v>
      </c>
      <c r="DF94" s="310"/>
      <c r="DG94" s="305" t="str">
        <f>IF(DF94="","",IF(IF(OR(T94=Desplegables!$B$5,T94=Desplegables!$B$6,),(U94-DF94)/(U94-W94),DF94/W94)&lt;0,0%,IF(IF(OR(T94=Desplegables!$B$5,T94=Desplegables!$B$6,),(U94-DF94)/(U94-W94),DF94/W94)&gt;1,100%,IF(OR(T94=Desplegables!$B$5,T94=Desplegables!$B$6,),(U94-DF94)/(U94-W94),DF94/W94))))</f>
        <v/>
      </c>
      <c r="DH94" s="305" t="str">
        <f>IF(DF94="","",IF(IF(OR(T94=Desplegables!$B$5,T94=Desplegables!$B$6,),(U94-DF94)/(U94-AI94),DF94/AI94)&lt;0,0%,IF(IF(OR(T94=Desplegables!$B$5,T94=Desplegables!$B$6,),(U94-DF94)/(U94-AI94),DF94/AI94)&gt;1,100%,IF(OR(T94=Desplegables!$B$5,T94=Desplegables!$B$6,),(U94-DF94)/(U94-AI94),DF94/AI94))))</f>
        <v/>
      </c>
      <c r="DI94" s="311"/>
      <c r="DJ94" s="305" t="str">
        <f t="shared" si="26"/>
        <v/>
      </c>
      <c r="DK94" s="312" t="str">
        <f t="shared" si="27"/>
        <v/>
      </c>
      <c r="DL94" s="313" t="str">
        <f t="shared" si="28"/>
        <v/>
      </c>
      <c r="DM94" s="314" t="str">
        <f t="shared" si="29"/>
        <v/>
      </c>
      <c r="DN94" s="315"/>
    </row>
    <row r="95" spans="2:118" s="283" customFormat="1" ht="89.25">
      <c r="B95" s="284" t="s">
        <v>891</v>
      </c>
      <c r="C95" s="285">
        <f>SUMIF(B$90:B$118,B90,I$90:I$118)</f>
        <v>0.10344827586206896</v>
      </c>
      <c r="D95" s="286" t="s">
        <v>676</v>
      </c>
      <c r="E95" s="285">
        <f>SUMIF(D$90:D$118,D90,I$90:I$118)</f>
        <v>0.27586206896551729</v>
      </c>
      <c r="F95" s="286" t="s">
        <v>763</v>
      </c>
      <c r="G95" s="285">
        <f>SUMIF(F$90:F$118,#REF!,I$90:I$118)</f>
        <v>0</v>
      </c>
      <c r="H95" s="287" t="s">
        <v>768</v>
      </c>
      <c r="I95" s="288">
        <f t="shared" si="36"/>
        <v>3.4482758620689655E-2</v>
      </c>
      <c r="J95" s="289" t="s">
        <v>189</v>
      </c>
      <c r="K95" s="287" t="s">
        <v>774</v>
      </c>
      <c r="L95" s="287" t="s">
        <v>775</v>
      </c>
      <c r="M95" s="290" t="s">
        <v>354</v>
      </c>
      <c r="N95" s="375" t="s">
        <v>359</v>
      </c>
      <c r="O95" s="292">
        <v>45292</v>
      </c>
      <c r="P95" s="293">
        <v>45657</v>
      </c>
      <c r="Q95" s="292" t="s">
        <v>7</v>
      </c>
      <c r="R95" s="527" t="s">
        <v>781</v>
      </c>
      <c r="S95" s="295" t="s">
        <v>568</v>
      </c>
      <c r="T95" s="296" t="s">
        <v>63</v>
      </c>
      <c r="U95" s="297">
        <v>1</v>
      </c>
      <c r="V95" s="298">
        <v>2023</v>
      </c>
      <c r="W95" s="297">
        <v>1</v>
      </c>
      <c r="X95" s="297">
        <v>1</v>
      </c>
      <c r="Y95" s="297">
        <v>1</v>
      </c>
      <c r="Z95" s="297">
        <v>1</v>
      </c>
      <c r="AA95" s="297"/>
      <c r="AB95" s="297"/>
      <c r="AC95" s="297"/>
      <c r="AD95" s="297"/>
      <c r="AE95" s="297"/>
      <c r="AF95" s="297"/>
      <c r="AG95" s="297"/>
      <c r="AH95" s="297"/>
      <c r="AI95" s="297">
        <f t="shared" si="30"/>
        <v>4</v>
      </c>
      <c r="AJ95" s="299"/>
      <c r="AK95" s="299"/>
      <c r="AL95" s="299"/>
      <c r="AM95" s="299"/>
      <c r="AN95" s="299"/>
      <c r="AO95" s="299"/>
      <c r="AP95" s="299"/>
      <c r="AQ95" s="299"/>
      <c r="AR95" s="299"/>
      <c r="AS95" s="299"/>
      <c r="AT95" s="299"/>
      <c r="AU95" s="299"/>
      <c r="AV95" s="300" t="str">
        <f t="shared" si="24"/>
        <v/>
      </c>
      <c r="AW95" s="301"/>
      <c r="AX95" s="302" t="s">
        <v>88</v>
      </c>
      <c r="AY95" s="301"/>
      <c r="AZ95" s="302"/>
      <c r="BA95" s="301"/>
      <c r="BB95" s="302"/>
      <c r="BC95" s="301"/>
      <c r="BD95" s="302"/>
      <c r="BE95" s="301"/>
      <c r="BF95" s="302"/>
      <c r="BG95" s="301"/>
      <c r="BH95" s="302"/>
      <c r="BI95" s="301"/>
      <c r="BJ95" s="302"/>
      <c r="BK95" s="301"/>
      <c r="BL95" s="302"/>
      <c r="BM95" s="301"/>
      <c r="BN95" s="302"/>
      <c r="BO95" s="301"/>
      <c r="BP95" s="302"/>
      <c r="BQ95" s="301"/>
      <c r="BR95" s="302"/>
      <c r="BS95" s="301"/>
      <c r="BT95" s="302"/>
      <c r="BU95" s="301"/>
      <c r="BV95" s="302"/>
      <c r="BW95" s="301"/>
      <c r="BX95" s="302"/>
      <c r="BY95" s="301"/>
      <c r="BZ95" s="302"/>
      <c r="CA95" s="301"/>
      <c r="CB95" s="302"/>
      <c r="CC95" s="301"/>
      <c r="CD95" s="302"/>
      <c r="CE95" s="301"/>
      <c r="CF95" s="302"/>
      <c r="CG95" s="301"/>
      <c r="CH95" s="302"/>
      <c r="CI95" s="301"/>
      <c r="CJ95" s="302"/>
      <c r="CK95" s="301"/>
      <c r="CL95" s="302"/>
      <c r="CM95" s="301"/>
      <c r="CN95" s="302"/>
      <c r="CO95" s="301"/>
      <c r="CP95" s="302"/>
      <c r="CQ95" s="301"/>
      <c r="CR95" s="302"/>
      <c r="CS95" s="300" t="str">
        <f t="shared" si="31"/>
        <v/>
      </c>
      <c r="CT95" s="303" t="s">
        <v>285</v>
      </c>
      <c r="CU95" s="304"/>
      <c r="CV95" s="304"/>
      <c r="CW95" s="305" t="str">
        <f>IF(CV95="","",IF(IF(OR(T95=Desplegables!$B$5,T95=Desplegables!$B$6,),(U95-CV95)/(U95-W95),CV95/W95)&lt;0,0%,IF(IF(OR(T95=Desplegables!$B$5,T95=Desplegables!$B$6,),(U95-CV95)/(U95-W95),CV95/W95)&gt;1,100%,IF(OR(T95=Desplegables!$B$5,T95=Desplegables!$B$6,),(U95-CV95)/(U95-W95),CV95/W95))))</f>
        <v/>
      </c>
      <c r="CX95" s="305" t="str">
        <f>IF(CV95="","",IF(IF(OR(T95=Desplegables!$B$5,T95=Desplegables!$B$6,),(U95-CV95)/(U95-AI95),CV95/AI95)&lt;0,0%,IF(IF(OR(T95=Desplegables!$B$5,T95=Desplegables!$B$6,),(U95-CV95)/(U95-AI95),CV95/AI95)&gt;1,100%,IF(OR(T95=Desplegables!$B$5,T95=Desplegables!$B$6,),(U95-CV95)/(U95-AI95),CV95/AI95))))</f>
        <v/>
      </c>
      <c r="CY95" s="306"/>
      <c r="CZ95" s="307"/>
      <c r="DA95" s="305" t="str">
        <f t="shared" si="32"/>
        <v/>
      </c>
      <c r="DB95" s="308" t="str">
        <f t="shared" si="33"/>
        <v/>
      </c>
      <c r="DC95" s="309" t="str">
        <f t="shared" si="34"/>
        <v/>
      </c>
      <c r="DD95" s="309" t="str">
        <f t="shared" si="35"/>
        <v/>
      </c>
      <c r="DE95" s="303" t="s">
        <v>285</v>
      </c>
      <c r="DF95" s="310"/>
      <c r="DG95" s="305" t="str">
        <f>IF(DF95="","",IF(IF(OR(T95=Desplegables!$B$5,T95=Desplegables!$B$6,),(U95-DF95)/(U95-W95),DF95/W95)&lt;0,0%,IF(IF(OR(T95=Desplegables!$B$5,T95=Desplegables!$B$6,),(U95-DF95)/(U95-W95),DF95/W95)&gt;1,100%,IF(OR(T95=Desplegables!$B$5,T95=Desplegables!$B$6,),(U95-DF95)/(U95-W95),DF95/W95))))</f>
        <v/>
      </c>
      <c r="DH95" s="305" t="str">
        <f>IF(DF95="","",IF(IF(OR(T95=Desplegables!$B$5,T95=Desplegables!$B$6,),(U95-DF95)/(U95-AI95),DF95/AI95)&lt;0,0%,IF(IF(OR(T95=Desplegables!$B$5,T95=Desplegables!$B$6,),(U95-DF95)/(U95-AI95),DF95/AI95)&gt;1,100%,IF(OR(T95=Desplegables!$B$5,T95=Desplegables!$B$6,),(U95-DF95)/(U95-AI95),DF95/AI95))))</f>
        <v/>
      </c>
      <c r="DI95" s="311"/>
      <c r="DJ95" s="305" t="str">
        <f t="shared" si="26"/>
        <v/>
      </c>
      <c r="DK95" s="312" t="str">
        <f t="shared" si="27"/>
        <v/>
      </c>
      <c r="DL95" s="313" t="str">
        <f t="shared" si="28"/>
        <v/>
      </c>
      <c r="DM95" s="314" t="str">
        <f t="shared" si="29"/>
        <v/>
      </c>
      <c r="DN95" s="315"/>
    </row>
    <row r="96" spans="2:118" s="283" customFormat="1" ht="76.5">
      <c r="B96" s="284" t="s">
        <v>891</v>
      </c>
      <c r="C96" s="285">
        <f>SUMIF(B$90:B$118,B90,I$90:I$118)</f>
        <v>0.10344827586206896</v>
      </c>
      <c r="D96" s="286" t="s">
        <v>676</v>
      </c>
      <c r="E96" s="285">
        <f>SUMIF(D$90:D$118,D90,I$90:I$118)</f>
        <v>0.27586206896551729</v>
      </c>
      <c r="F96" s="286" t="s">
        <v>764</v>
      </c>
      <c r="G96" s="285">
        <f>SUMIF(F$90:F$118,#REF!,I$90:I$118)</f>
        <v>0</v>
      </c>
      <c r="H96" s="287" t="s">
        <v>769</v>
      </c>
      <c r="I96" s="288">
        <f t="shared" si="36"/>
        <v>3.4482758620689655E-2</v>
      </c>
      <c r="J96" s="289" t="s">
        <v>189</v>
      </c>
      <c r="K96" s="287" t="s">
        <v>776</v>
      </c>
      <c r="L96" s="287" t="s">
        <v>776</v>
      </c>
      <c r="M96" s="290" t="s">
        <v>355</v>
      </c>
      <c r="N96" s="291" t="s">
        <v>360</v>
      </c>
      <c r="O96" s="292">
        <v>45292</v>
      </c>
      <c r="P96" s="293">
        <v>45657</v>
      </c>
      <c r="Q96" s="292" t="s">
        <v>7</v>
      </c>
      <c r="R96" s="528"/>
      <c r="S96" s="295" t="s">
        <v>568</v>
      </c>
      <c r="T96" s="296" t="s">
        <v>63</v>
      </c>
      <c r="U96" s="297">
        <v>384</v>
      </c>
      <c r="V96" s="298">
        <v>2023</v>
      </c>
      <c r="W96" s="297">
        <v>448</v>
      </c>
      <c r="X96" s="297">
        <v>512</v>
      </c>
      <c r="Y96" s="297">
        <v>576</v>
      </c>
      <c r="Z96" s="297">
        <v>640</v>
      </c>
      <c r="AA96" s="297"/>
      <c r="AB96" s="297"/>
      <c r="AC96" s="297"/>
      <c r="AD96" s="297"/>
      <c r="AE96" s="297"/>
      <c r="AF96" s="297"/>
      <c r="AG96" s="297"/>
      <c r="AH96" s="297"/>
      <c r="AI96" s="297">
        <f t="shared" si="30"/>
        <v>2176</v>
      </c>
      <c r="AJ96" s="299"/>
      <c r="AK96" s="299"/>
      <c r="AL96" s="299"/>
      <c r="AM96" s="299"/>
      <c r="AN96" s="299"/>
      <c r="AO96" s="299"/>
      <c r="AP96" s="299"/>
      <c r="AQ96" s="299"/>
      <c r="AR96" s="299"/>
      <c r="AS96" s="299"/>
      <c r="AT96" s="299"/>
      <c r="AU96" s="299"/>
      <c r="AV96" s="300" t="str">
        <f t="shared" si="24"/>
        <v/>
      </c>
      <c r="AW96" s="301"/>
      <c r="AX96" s="302" t="s">
        <v>88</v>
      </c>
      <c r="AY96" s="301"/>
      <c r="AZ96" s="302"/>
      <c r="BA96" s="301"/>
      <c r="BB96" s="302"/>
      <c r="BC96" s="301"/>
      <c r="BD96" s="302"/>
      <c r="BE96" s="301"/>
      <c r="BF96" s="302"/>
      <c r="BG96" s="301"/>
      <c r="BH96" s="302"/>
      <c r="BI96" s="301"/>
      <c r="BJ96" s="302"/>
      <c r="BK96" s="301"/>
      <c r="BL96" s="302"/>
      <c r="BM96" s="301"/>
      <c r="BN96" s="302"/>
      <c r="BO96" s="301"/>
      <c r="BP96" s="302"/>
      <c r="BQ96" s="301"/>
      <c r="BR96" s="302"/>
      <c r="BS96" s="301"/>
      <c r="BT96" s="302"/>
      <c r="BU96" s="301"/>
      <c r="BV96" s="302"/>
      <c r="BW96" s="301"/>
      <c r="BX96" s="302"/>
      <c r="BY96" s="301"/>
      <c r="BZ96" s="302"/>
      <c r="CA96" s="301"/>
      <c r="CB96" s="302"/>
      <c r="CC96" s="301"/>
      <c r="CD96" s="302"/>
      <c r="CE96" s="301"/>
      <c r="CF96" s="302"/>
      <c r="CG96" s="301"/>
      <c r="CH96" s="302"/>
      <c r="CI96" s="301"/>
      <c r="CJ96" s="302"/>
      <c r="CK96" s="301"/>
      <c r="CL96" s="302"/>
      <c r="CM96" s="301"/>
      <c r="CN96" s="302"/>
      <c r="CO96" s="301"/>
      <c r="CP96" s="302"/>
      <c r="CQ96" s="301"/>
      <c r="CR96" s="302"/>
      <c r="CS96" s="300" t="str">
        <f t="shared" si="31"/>
        <v/>
      </c>
      <c r="CT96" s="303" t="s">
        <v>286</v>
      </c>
      <c r="CU96" s="304"/>
      <c r="CV96" s="304"/>
      <c r="CW96" s="305" t="str">
        <f>IF(CV96="","",IF(IF(OR(T96=Desplegables!$B$5,T96=Desplegables!$B$6,),(U96-CV96)/(U96-W96),CV96/W96)&lt;0,0%,IF(IF(OR(T96=Desplegables!$B$5,T96=Desplegables!$B$6,),(U96-CV96)/(U96-W96),CV96/W96)&gt;1,100%,IF(OR(T96=Desplegables!$B$5,T96=Desplegables!$B$6,),(U96-CV96)/(U96-W96),CV96/W96))))</f>
        <v/>
      </c>
      <c r="CX96" s="305" t="str">
        <f>IF(CV96="","",IF(IF(OR(T96=Desplegables!$B$5,T96=Desplegables!$B$6,),(U96-CV96)/(U96-AI96),CV96/AI96)&lt;0,0%,IF(IF(OR(T96=Desplegables!$B$5,T96=Desplegables!$B$6,),(U96-CV96)/(U96-AI96),CV96/AI96)&gt;1,100%,IF(OR(T96=Desplegables!$B$5,T96=Desplegables!$B$6,),(U96-CV96)/(U96-AI96),CV96/AI96))))</f>
        <v/>
      </c>
      <c r="CY96" s="306"/>
      <c r="CZ96" s="307"/>
      <c r="DA96" s="305" t="str">
        <f t="shared" si="32"/>
        <v/>
      </c>
      <c r="DB96" s="308" t="str">
        <f t="shared" si="33"/>
        <v/>
      </c>
      <c r="DC96" s="309" t="str">
        <f t="shared" si="34"/>
        <v/>
      </c>
      <c r="DD96" s="309" t="str">
        <f t="shared" si="35"/>
        <v/>
      </c>
      <c r="DE96" s="303" t="s">
        <v>286</v>
      </c>
      <c r="DF96" s="310"/>
      <c r="DG96" s="305" t="str">
        <f>IF(DF96="","",IF(IF(OR(T96=Desplegables!$B$5,T96=Desplegables!$B$6,),(U96-DF96)/(U96-W96),DF96/W96)&lt;0,0%,IF(IF(OR(T96=Desplegables!$B$5,T96=Desplegables!$B$6,),(U96-DF96)/(U96-W96),DF96/W96)&gt;1,100%,IF(OR(T96=Desplegables!$B$5,T96=Desplegables!$B$6,),(U96-DF96)/(U96-W96),DF96/W96))))</f>
        <v/>
      </c>
      <c r="DH96" s="305" t="str">
        <f>IF(DF96="","",IF(IF(OR(T96=Desplegables!$B$5,T96=Desplegables!$B$6,),(U96-DF96)/(U96-AI96),DF96/AI96)&lt;0,0%,IF(IF(OR(T96=Desplegables!$B$5,T96=Desplegables!$B$6,),(U96-DF96)/(U96-AI96),DF96/AI96)&gt;1,100%,IF(OR(T96=Desplegables!$B$5,T96=Desplegables!$B$6,),(U96-DF96)/(U96-AI96),DF96/AI96))))</f>
        <v/>
      </c>
      <c r="DI96" s="311"/>
      <c r="DJ96" s="305" t="str">
        <f t="shared" si="26"/>
        <v/>
      </c>
      <c r="DK96" s="312" t="str">
        <f t="shared" si="27"/>
        <v/>
      </c>
      <c r="DL96" s="313" t="str">
        <f t="shared" si="28"/>
        <v/>
      </c>
      <c r="DM96" s="314" t="str">
        <f t="shared" si="29"/>
        <v/>
      </c>
      <c r="DN96" s="315"/>
    </row>
    <row r="97" spans="2:118" s="283" customFormat="1" ht="63.75">
      <c r="B97" s="284" t="s">
        <v>891</v>
      </c>
      <c r="C97" s="285">
        <f>SUMIF(B$90:B$118,B90,I$90:I$118)</f>
        <v>0.10344827586206896</v>
      </c>
      <c r="D97" s="286" t="s">
        <v>676</v>
      </c>
      <c r="E97" s="285">
        <f>SUMIF(D$90:D$118,D90,I$90:I$118)</f>
        <v>0.27586206896551729</v>
      </c>
      <c r="F97" s="286" t="s">
        <v>765</v>
      </c>
      <c r="G97" s="285">
        <f>SUMIF(F$90:F$118,#REF!,I$90:I$118)</f>
        <v>0</v>
      </c>
      <c r="H97" s="287" t="s">
        <v>770</v>
      </c>
      <c r="I97" s="288">
        <f t="shared" si="36"/>
        <v>3.4482758620689655E-2</v>
      </c>
      <c r="J97" s="289" t="s">
        <v>189</v>
      </c>
      <c r="K97" s="287" t="s">
        <v>773</v>
      </c>
      <c r="L97" s="287" t="s">
        <v>773</v>
      </c>
      <c r="M97" s="290" t="s">
        <v>355</v>
      </c>
      <c r="N97" s="291" t="s">
        <v>360</v>
      </c>
      <c r="O97" s="292">
        <v>45292</v>
      </c>
      <c r="P97" s="293">
        <v>45657</v>
      </c>
      <c r="Q97" s="292" t="s">
        <v>7</v>
      </c>
      <c r="R97" s="529"/>
      <c r="S97" s="295" t="s">
        <v>546</v>
      </c>
      <c r="T97" s="296" t="s">
        <v>63</v>
      </c>
      <c r="U97" s="297">
        <v>384</v>
      </c>
      <c r="V97" s="298">
        <v>2023</v>
      </c>
      <c r="W97" s="297">
        <v>448</v>
      </c>
      <c r="X97" s="297">
        <v>512</v>
      </c>
      <c r="Y97" s="297">
        <v>576</v>
      </c>
      <c r="Z97" s="297">
        <v>640</v>
      </c>
      <c r="AA97" s="297"/>
      <c r="AB97" s="297"/>
      <c r="AC97" s="297"/>
      <c r="AD97" s="297"/>
      <c r="AE97" s="297"/>
      <c r="AF97" s="297"/>
      <c r="AG97" s="297"/>
      <c r="AH97" s="297"/>
      <c r="AI97" s="297">
        <f t="shared" si="30"/>
        <v>2176</v>
      </c>
      <c r="AJ97" s="299"/>
      <c r="AK97" s="299"/>
      <c r="AL97" s="299"/>
      <c r="AM97" s="299"/>
      <c r="AN97" s="299"/>
      <c r="AO97" s="299"/>
      <c r="AP97" s="299"/>
      <c r="AQ97" s="299"/>
      <c r="AR97" s="299"/>
      <c r="AS97" s="299"/>
      <c r="AT97" s="299"/>
      <c r="AU97" s="299"/>
      <c r="AV97" s="300" t="str">
        <f t="shared" si="24"/>
        <v/>
      </c>
      <c r="AW97" s="301"/>
      <c r="AX97" s="302" t="s">
        <v>88</v>
      </c>
      <c r="AY97" s="301"/>
      <c r="AZ97" s="302"/>
      <c r="BA97" s="301"/>
      <c r="BB97" s="302"/>
      <c r="BC97" s="301"/>
      <c r="BD97" s="302"/>
      <c r="BE97" s="301"/>
      <c r="BF97" s="302"/>
      <c r="BG97" s="301"/>
      <c r="BH97" s="302"/>
      <c r="BI97" s="301"/>
      <c r="BJ97" s="302"/>
      <c r="BK97" s="301"/>
      <c r="BL97" s="302"/>
      <c r="BM97" s="301"/>
      <c r="BN97" s="302"/>
      <c r="BO97" s="301"/>
      <c r="BP97" s="302"/>
      <c r="BQ97" s="301"/>
      <c r="BR97" s="302"/>
      <c r="BS97" s="301"/>
      <c r="BT97" s="302"/>
      <c r="BU97" s="301"/>
      <c r="BV97" s="302"/>
      <c r="BW97" s="301"/>
      <c r="BX97" s="302"/>
      <c r="BY97" s="301"/>
      <c r="BZ97" s="302"/>
      <c r="CA97" s="301"/>
      <c r="CB97" s="302"/>
      <c r="CC97" s="301"/>
      <c r="CD97" s="302"/>
      <c r="CE97" s="301"/>
      <c r="CF97" s="302"/>
      <c r="CG97" s="301"/>
      <c r="CH97" s="302"/>
      <c r="CI97" s="301"/>
      <c r="CJ97" s="302"/>
      <c r="CK97" s="301"/>
      <c r="CL97" s="302"/>
      <c r="CM97" s="301"/>
      <c r="CN97" s="302"/>
      <c r="CO97" s="301"/>
      <c r="CP97" s="302"/>
      <c r="CQ97" s="301"/>
      <c r="CR97" s="302"/>
      <c r="CS97" s="300" t="str">
        <f t="shared" si="31"/>
        <v/>
      </c>
      <c r="CT97" s="303" t="s">
        <v>287</v>
      </c>
      <c r="CU97" s="304"/>
      <c r="CV97" s="304"/>
      <c r="CW97" s="305" t="str">
        <f>IF(CV97="","",IF(IF(OR(T97=Desplegables!$B$5,T97=Desplegables!$B$6,),(U97-CV97)/(U97-W97),CV97/W97)&lt;0,0%,IF(IF(OR(T97=Desplegables!$B$5,T97=Desplegables!$B$6,),(U97-CV97)/(U97-W97),CV97/W97)&gt;1,100%,IF(OR(T97=Desplegables!$B$5,T97=Desplegables!$B$6,),(U97-CV97)/(U97-W97),CV97/W97))))</f>
        <v/>
      </c>
      <c r="CX97" s="305" t="str">
        <f>IF(CV97="","",IF(IF(OR(T97=Desplegables!$B$5,T97=Desplegables!$B$6,),(U97-CV97)/(U97-AI97),CV97/AI97)&lt;0,0%,IF(IF(OR(T97=Desplegables!$B$5,T97=Desplegables!$B$6,),(U97-CV97)/(U97-AI97),CV97/AI97)&gt;1,100%,IF(OR(T97=Desplegables!$B$5,T97=Desplegables!$B$6,),(U97-CV97)/(U97-AI97),CV97/AI97))))</f>
        <v/>
      </c>
      <c r="CY97" s="306"/>
      <c r="CZ97" s="307"/>
      <c r="DA97" s="305" t="str">
        <f t="shared" si="32"/>
        <v/>
      </c>
      <c r="DB97" s="308" t="str">
        <f t="shared" si="33"/>
        <v/>
      </c>
      <c r="DC97" s="309" t="str">
        <f t="shared" si="34"/>
        <v/>
      </c>
      <c r="DD97" s="309" t="str">
        <f t="shared" si="35"/>
        <v/>
      </c>
      <c r="DE97" s="303" t="s">
        <v>287</v>
      </c>
      <c r="DF97" s="310"/>
      <c r="DG97" s="305" t="str">
        <f>IF(DF97="","",IF(IF(OR(T97=Desplegables!$B$5,T97=Desplegables!$B$6,),(U97-DF97)/(U97-W97),DF97/W97)&lt;0,0%,IF(IF(OR(T97=Desplegables!$B$5,T97=Desplegables!$B$6,),(U97-DF97)/(U97-W97),DF97/W97)&gt;1,100%,IF(OR(T97=Desplegables!$B$5,T97=Desplegables!$B$6,),(U97-DF97)/(U97-W97),DF97/W97))))</f>
        <v/>
      </c>
      <c r="DH97" s="305" t="str">
        <f>IF(DF97="","",IF(IF(OR(T97=Desplegables!$B$5,T97=Desplegables!$B$6,),(U97-DF97)/(U97-AI97),DF97/AI97)&lt;0,0%,IF(IF(OR(T97=Desplegables!$B$5,T97=Desplegables!$B$6,),(U97-DF97)/(U97-AI97),DF97/AI97)&gt;1,100%,IF(OR(T97=Desplegables!$B$5,T97=Desplegables!$B$6,),(U97-DF97)/(U97-AI97),DF97/AI97))))</f>
        <v/>
      </c>
      <c r="DI97" s="311"/>
      <c r="DJ97" s="305" t="str">
        <f t="shared" si="26"/>
        <v/>
      </c>
      <c r="DK97" s="312" t="str">
        <f t="shared" si="27"/>
        <v/>
      </c>
      <c r="DL97" s="313" t="str">
        <f t="shared" si="28"/>
        <v/>
      </c>
      <c r="DM97" s="314" t="str">
        <f t="shared" si="29"/>
        <v/>
      </c>
      <c r="DN97" s="315"/>
    </row>
    <row r="98" spans="2:118" s="411" customFormat="1" ht="89.25">
      <c r="B98" s="378" t="s">
        <v>892</v>
      </c>
      <c r="C98" s="380">
        <f>SUMIF(B$90:B$118,B90,I$90:I$118)</f>
        <v>0.10344827586206896</v>
      </c>
      <c r="D98" s="379" t="s">
        <v>782</v>
      </c>
      <c r="E98" s="380">
        <f>SUMIF(D$90:D$118,D90,I$90:I$118)</f>
        <v>0.27586206896551729</v>
      </c>
      <c r="F98" s="379" t="s">
        <v>783</v>
      </c>
      <c r="G98" s="380">
        <f>SUMIF(F$90:F$118,#REF!,I$90:I$118)</f>
        <v>0</v>
      </c>
      <c r="H98" s="381" t="s">
        <v>784</v>
      </c>
      <c r="I98" s="389">
        <f t="shared" si="36"/>
        <v>3.4482758620689655E-2</v>
      </c>
      <c r="J98" s="390" t="s">
        <v>189</v>
      </c>
      <c r="K98" s="382" t="s">
        <v>785</v>
      </c>
      <c r="L98" s="382" t="s">
        <v>785</v>
      </c>
      <c r="M98" s="382" t="s">
        <v>289</v>
      </c>
      <c r="N98" s="387" t="s">
        <v>290</v>
      </c>
      <c r="O98" s="385">
        <v>45292</v>
      </c>
      <c r="P98" s="386">
        <v>45657</v>
      </c>
      <c r="Q98" s="385" t="s">
        <v>7</v>
      </c>
      <c r="R98" s="383" t="s">
        <v>786</v>
      </c>
      <c r="S98" s="384" t="s">
        <v>546</v>
      </c>
      <c r="T98" s="391" t="s">
        <v>63</v>
      </c>
      <c r="U98" s="392">
        <v>384</v>
      </c>
      <c r="V98" s="393">
        <v>2023</v>
      </c>
      <c r="W98" s="392">
        <v>448</v>
      </c>
      <c r="X98" s="392">
        <v>512</v>
      </c>
      <c r="Y98" s="392">
        <v>576</v>
      </c>
      <c r="Z98" s="392">
        <v>640</v>
      </c>
      <c r="AA98" s="392"/>
      <c r="AB98" s="392"/>
      <c r="AC98" s="392"/>
      <c r="AD98" s="392"/>
      <c r="AE98" s="392"/>
      <c r="AF98" s="392"/>
      <c r="AG98" s="392"/>
      <c r="AH98" s="392"/>
      <c r="AI98" s="392">
        <f t="shared" si="30"/>
        <v>2176</v>
      </c>
      <c r="AJ98" s="394"/>
      <c r="AK98" s="394"/>
      <c r="AL98" s="394"/>
      <c r="AM98" s="394"/>
      <c r="AN98" s="394"/>
      <c r="AO98" s="394"/>
      <c r="AP98" s="394"/>
      <c r="AQ98" s="394"/>
      <c r="AR98" s="394"/>
      <c r="AS98" s="394"/>
      <c r="AT98" s="394"/>
      <c r="AU98" s="394"/>
      <c r="AV98" s="395" t="str">
        <f t="shared" si="24"/>
        <v/>
      </c>
      <c r="AW98" s="396"/>
      <c r="AX98" s="397" t="s">
        <v>88</v>
      </c>
      <c r="AY98" s="396"/>
      <c r="AZ98" s="397"/>
      <c r="BA98" s="396"/>
      <c r="BB98" s="397"/>
      <c r="BC98" s="396"/>
      <c r="BD98" s="397"/>
      <c r="BE98" s="396"/>
      <c r="BF98" s="397"/>
      <c r="BG98" s="396"/>
      <c r="BH98" s="397"/>
      <c r="BI98" s="396"/>
      <c r="BJ98" s="397"/>
      <c r="BK98" s="396"/>
      <c r="BL98" s="397"/>
      <c r="BM98" s="396"/>
      <c r="BN98" s="397"/>
      <c r="BO98" s="396"/>
      <c r="BP98" s="397"/>
      <c r="BQ98" s="396"/>
      <c r="BR98" s="397"/>
      <c r="BS98" s="396"/>
      <c r="BT98" s="397"/>
      <c r="BU98" s="396"/>
      <c r="BV98" s="397"/>
      <c r="BW98" s="396"/>
      <c r="BX98" s="397"/>
      <c r="BY98" s="396"/>
      <c r="BZ98" s="397"/>
      <c r="CA98" s="396"/>
      <c r="CB98" s="397"/>
      <c r="CC98" s="396"/>
      <c r="CD98" s="397"/>
      <c r="CE98" s="396"/>
      <c r="CF98" s="397"/>
      <c r="CG98" s="396"/>
      <c r="CH98" s="397"/>
      <c r="CI98" s="396"/>
      <c r="CJ98" s="397"/>
      <c r="CK98" s="396"/>
      <c r="CL98" s="397"/>
      <c r="CM98" s="396"/>
      <c r="CN98" s="397"/>
      <c r="CO98" s="396"/>
      <c r="CP98" s="397"/>
      <c r="CQ98" s="396"/>
      <c r="CR98" s="397"/>
      <c r="CS98" s="395" t="str">
        <f t="shared" si="31"/>
        <v/>
      </c>
      <c r="CT98" s="398" t="s">
        <v>291</v>
      </c>
      <c r="CU98" s="399"/>
      <c r="CV98" s="399"/>
      <c r="CW98" s="400" t="str">
        <f>IF(CV98="","",IF(IF(OR(T98=Desplegables!$B$5,T98=Desplegables!$B$6,),(U98-CV98)/(U98-W98),CV98/W98)&lt;0,0%,IF(IF(OR(T98=Desplegables!$B$5,T98=Desplegables!$B$6,),(U98-CV98)/(U98-W98),CV98/W98)&gt;1,100%,IF(OR(T98=Desplegables!$B$5,T98=Desplegables!$B$6,),(U98-CV98)/(U98-W98),CV98/W98))))</f>
        <v/>
      </c>
      <c r="CX98" s="400" t="str">
        <f>IF(CV98="","",IF(IF(OR(T98=Desplegables!$B$5,T98=Desplegables!$B$6,),(U98-CV98)/(U98-AI98),CV98/AI98)&lt;0,0%,IF(IF(OR(T98=Desplegables!$B$5,T98=Desplegables!$B$6,),(U98-CV98)/(U98-AI98),CV98/AI98)&gt;1,100%,IF(OR(T98=Desplegables!$B$5,T98=Desplegables!$B$6,),(U98-CV98)/(U98-AI98),CV98/AI98))))</f>
        <v/>
      </c>
      <c r="CY98" s="401"/>
      <c r="CZ98" s="402"/>
      <c r="DA98" s="400" t="str">
        <f t="shared" si="32"/>
        <v/>
      </c>
      <c r="DB98" s="403" t="str">
        <f t="shared" si="33"/>
        <v/>
      </c>
      <c r="DC98" s="404" t="str">
        <f t="shared" si="34"/>
        <v/>
      </c>
      <c r="DD98" s="404" t="str">
        <f t="shared" si="35"/>
        <v/>
      </c>
      <c r="DE98" s="398" t="s">
        <v>291</v>
      </c>
      <c r="DF98" s="405"/>
      <c r="DG98" s="400" t="str">
        <f>IF(DF98="","",IF(IF(OR(T98=Desplegables!$B$5,T98=Desplegables!$B$6,),(U98-DF98)/(U98-W98),DF98/W98)&lt;0,0%,IF(IF(OR(T98=Desplegables!$B$5,T98=Desplegables!$B$6,),(U98-DF98)/(U98-W98),DF98/W98)&gt;1,100%,IF(OR(T98=Desplegables!$B$5,T98=Desplegables!$B$6,),(U98-DF98)/(U98-W98),DF98/W98))))</f>
        <v/>
      </c>
      <c r="DH98" s="400" t="str">
        <f>IF(DF98="","",IF(IF(OR(T98=Desplegables!$B$5,T98=Desplegables!$B$6,),(U98-DF98)/(U98-AI98),DF98/AI98)&lt;0,0%,IF(IF(OR(T98=Desplegables!$B$5,T98=Desplegables!$B$6,),(U98-DF98)/(U98-AI98),DF98/AI98)&gt;1,100%,IF(OR(T98=Desplegables!$B$5,T98=Desplegables!$B$6,),(U98-DF98)/(U98-AI98),DF98/AI98))))</f>
        <v/>
      </c>
      <c r="DI98" s="406"/>
      <c r="DJ98" s="400" t="str">
        <f t="shared" si="26"/>
        <v/>
      </c>
      <c r="DK98" s="407" t="str">
        <f t="shared" si="27"/>
        <v/>
      </c>
      <c r="DL98" s="408" t="str">
        <f t="shared" si="28"/>
        <v/>
      </c>
      <c r="DM98" s="409" t="str">
        <f t="shared" si="29"/>
        <v/>
      </c>
      <c r="DN98" s="410"/>
    </row>
    <row r="99" spans="2:118" s="411" customFormat="1" ht="89.25">
      <c r="B99" s="378" t="s">
        <v>892</v>
      </c>
      <c r="C99" s="380">
        <f>SUMIF(B$90:B$118,B90,I$90:I$118)</f>
        <v>0.10344827586206896</v>
      </c>
      <c r="D99" s="379" t="s">
        <v>782</v>
      </c>
      <c r="E99" s="380">
        <f>SUMIF(D$90:D$118,D90,I$90:I$118)</f>
        <v>0.27586206896551729</v>
      </c>
      <c r="F99" s="379" t="s">
        <v>790</v>
      </c>
      <c r="G99" s="380">
        <f>SUMIF(F$90:F$118,#REF!,I$90:I$118)</f>
        <v>0</v>
      </c>
      <c r="H99" s="381" t="s">
        <v>791</v>
      </c>
      <c r="I99" s="389">
        <f t="shared" si="36"/>
        <v>3.4482758620689655E-2</v>
      </c>
      <c r="J99" s="390" t="s">
        <v>189</v>
      </c>
      <c r="K99" s="382" t="s">
        <v>787</v>
      </c>
      <c r="L99" s="382" t="s">
        <v>787</v>
      </c>
      <c r="M99" s="382" t="s">
        <v>387</v>
      </c>
      <c r="N99" s="387" t="s">
        <v>385</v>
      </c>
      <c r="O99" s="385">
        <v>45292</v>
      </c>
      <c r="P99" s="386">
        <v>45657</v>
      </c>
      <c r="Q99" s="385" t="s">
        <v>7</v>
      </c>
      <c r="R99" s="383" t="s">
        <v>786</v>
      </c>
      <c r="S99" s="384" t="s">
        <v>546</v>
      </c>
      <c r="T99" s="391" t="s">
        <v>63</v>
      </c>
      <c r="U99" s="392">
        <v>384</v>
      </c>
      <c r="V99" s="393">
        <v>2023</v>
      </c>
      <c r="W99" s="392">
        <v>448</v>
      </c>
      <c r="X99" s="392">
        <v>512</v>
      </c>
      <c r="Y99" s="392">
        <v>576</v>
      </c>
      <c r="Z99" s="392">
        <v>640</v>
      </c>
      <c r="AA99" s="392"/>
      <c r="AB99" s="392"/>
      <c r="AC99" s="392"/>
      <c r="AD99" s="392"/>
      <c r="AE99" s="392"/>
      <c r="AF99" s="392"/>
      <c r="AG99" s="392"/>
      <c r="AH99" s="392"/>
      <c r="AI99" s="392">
        <f t="shared" si="30"/>
        <v>2176</v>
      </c>
      <c r="AJ99" s="394"/>
      <c r="AK99" s="394"/>
      <c r="AL99" s="394"/>
      <c r="AM99" s="394"/>
      <c r="AN99" s="394"/>
      <c r="AO99" s="394"/>
      <c r="AP99" s="394"/>
      <c r="AQ99" s="394"/>
      <c r="AR99" s="394"/>
      <c r="AS99" s="394"/>
      <c r="AT99" s="394"/>
      <c r="AU99" s="394"/>
      <c r="AV99" s="395" t="str">
        <f t="shared" si="24"/>
        <v/>
      </c>
      <c r="AW99" s="396"/>
      <c r="AX99" s="397" t="s">
        <v>88</v>
      </c>
      <c r="AY99" s="396"/>
      <c r="AZ99" s="397"/>
      <c r="BA99" s="396"/>
      <c r="BB99" s="397"/>
      <c r="BC99" s="396"/>
      <c r="BD99" s="397"/>
      <c r="BE99" s="396"/>
      <c r="BF99" s="397"/>
      <c r="BG99" s="396"/>
      <c r="BH99" s="397"/>
      <c r="BI99" s="396"/>
      <c r="BJ99" s="397"/>
      <c r="BK99" s="396"/>
      <c r="BL99" s="397"/>
      <c r="BM99" s="396"/>
      <c r="BN99" s="397"/>
      <c r="BO99" s="396"/>
      <c r="BP99" s="397"/>
      <c r="BQ99" s="396"/>
      <c r="BR99" s="397"/>
      <c r="BS99" s="396"/>
      <c r="BT99" s="397"/>
      <c r="BU99" s="396"/>
      <c r="BV99" s="397"/>
      <c r="BW99" s="396"/>
      <c r="BX99" s="397"/>
      <c r="BY99" s="396"/>
      <c r="BZ99" s="397"/>
      <c r="CA99" s="396"/>
      <c r="CB99" s="397"/>
      <c r="CC99" s="396"/>
      <c r="CD99" s="397"/>
      <c r="CE99" s="396"/>
      <c r="CF99" s="397"/>
      <c r="CG99" s="396"/>
      <c r="CH99" s="397"/>
      <c r="CI99" s="396"/>
      <c r="CJ99" s="397"/>
      <c r="CK99" s="396"/>
      <c r="CL99" s="397"/>
      <c r="CM99" s="396"/>
      <c r="CN99" s="397"/>
      <c r="CO99" s="396"/>
      <c r="CP99" s="397"/>
      <c r="CQ99" s="396"/>
      <c r="CR99" s="397"/>
      <c r="CS99" s="395" t="str">
        <f t="shared" si="31"/>
        <v/>
      </c>
      <c r="CT99" s="398" t="s">
        <v>292</v>
      </c>
      <c r="CU99" s="399"/>
      <c r="CV99" s="399"/>
      <c r="CW99" s="400" t="str">
        <f>IF(CV99="","",IF(IF(OR(T99=Desplegables!$B$5,T99=Desplegables!$B$6,),(U99-CV99)/(U99-W99),CV99/W99)&lt;0,0%,IF(IF(OR(T99=Desplegables!$B$5,T99=Desplegables!$B$6,),(U99-CV99)/(U99-W99),CV99/W99)&gt;1,100%,IF(OR(T99=Desplegables!$B$5,T99=Desplegables!$B$6,),(U99-CV99)/(U99-W99),CV99/W99))))</f>
        <v/>
      </c>
      <c r="CX99" s="400" t="str">
        <f>IF(CV99="","",IF(IF(OR(T99=Desplegables!$B$5,T99=Desplegables!$B$6,),(U99-CV99)/(U99-AI99),CV99/AI99)&lt;0,0%,IF(IF(OR(T99=Desplegables!$B$5,T99=Desplegables!$B$6,),(U99-CV99)/(U99-AI99),CV99/AI99)&gt;1,100%,IF(OR(T99=Desplegables!$B$5,T99=Desplegables!$B$6,),(U99-CV99)/(U99-AI99),CV99/AI99))))</f>
        <v/>
      </c>
      <c r="CY99" s="401"/>
      <c r="CZ99" s="402"/>
      <c r="DA99" s="400" t="str">
        <f t="shared" si="32"/>
        <v/>
      </c>
      <c r="DB99" s="403" t="str">
        <f t="shared" si="33"/>
        <v/>
      </c>
      <c r="DC99" s="404" t="str">
        <f t="shared" si="34"/>
        <v/>
      </c>
      <c r="DD99" s="404" t="str">
        <f t="shared" si="35"/>
        <v/>
      </c>
      <c r="DE99" s="398" t="s">
        <v>292</v>
      </c>
      <c r="DF99" s="405"/>
      <c r="DG99" s="400" t="str">
        <f>IF(DF99="","",IF(IF(OR(T99=Desplegables!$B$5,T99=Desplegables!$B$6,),(U99-DF99)/(U99-W99),DF99/W99)&lt;0,0%,IF(IF(OR(T99=Desplegables!$B$5,T99=Desplegables!$B$6,),(U99-DF99)/(U99-W99),DF99/W99)&gt;1,100%,IF(OR(T99=Desplegables!$B$5,T99=Desplegables!$B$6,),(U99-DF99)/(U99-W99),DF99/W99))))</f>
        <v/>
      </c>
      <c r="DH99" s="400" t="str">
        <f>IF(DF99="","",IF(IF(OR(T99=Desplegables!$B$5,T99=Desplegables!$B$6,),(U99-DF99)/(U99-AI99),DF99/AI99)&lt;0,0%,IF(IF(OR(T99=Desplegables!$B$5,T99=Desplegables!$B$6,),(U99-DF99)/(U99-AI99),DF99/AI99)&gt;1,100%,IF(OR(T99=Desplegables!$B$5,T99=Desplegables!$B$6,),(U99-DF99)/(U99-AI99),DF99/AI99))))</f>
        <v/>
      </c>
      <c r="DI99" s="406"/>
      <c r="DJ99" s="400" t="str">
        <f t="shared" si="26"/>
        <v/>
      </c>
      <c r="DK99" s="407" t="str">
        <f t="shared" si="27"/>
        <v/>
      </c>
      <c r="DL99" s="408" t="str">
        <f t="shared" si="28"/>
        <v/>
      </c>
      <c r="DM99" s="409" t="str">
        <f t="shared" si="29"/>
        <v/>
      </c>
      <c r="DN99" s="410"/>
    </row>
    <row r="100" spans="2:118" s="411" customFormat="1" ht="63.75">
      <c r="B100" s="378" t="s">
        <v>892</v>
      </c>
      <c r="C100" s="380">
        <f>SUMIF(B$90:B$118,B90,I$90:I$118)</f>
        <v>0.10344827586206896</v>
      </c>
      <c r="D100" s="379" t="s">
        <v>782</v>
      </c>
      <c r="E100" s="380">
        <f>SUMIF(D$90:D$118,D90,I$90:I$118)</f>
        <v>0.27586206896551729</v>
      </c>
      <c r="F100" s="379" t="s">
        <v>792</v>
      </c>
      <c r="G100" s="380">
        <f>SUMIF(F$90:F$118,#REF!,I$90:I$118)</f>
        <v>0</v>
      </c>
      <c r="H100" s="381" t="s">
        <v>793</v>
      </c>
      <c r="I100" s="389">
        <f t="shared" si="36"/>
        <v>3.4482758620689655E-2</v>
      </c>
      <c r="J100" s="390" t="s">
        <v>189</v>
      </c>
      <c r="K100" s="382" t="s">
        <v>788</v>
      </c>
      <c r="L100" s="382" t="s">
        <v>788</v>
      </c>
      <c r="M100" s="382" t="s">
        <v>354</v>
      </c>
      <c r="N100" s="388" t="s">
        <v>359</v>
      </c>
      <c r="O100" s="385">
        <v>45292</v>
      </c>
      <c r="P100" s="386">
        <v>45657</v>
      </c>
      <c r="Q100" s="385" t="s">
        <v>7</v>
      </c>
      <c r="R100" s="383" t="s">
        <v>786</v>
      </c>
      <c r="S100" s="384" t="s">
        <v>546</v>
      </c>
      <c r="T100" s="391" t="s">
        <v>63</v>
      </c>
      <c r="U100" s="392">
        <v>384</v>
      </c>
      <c r="V100" s="393">
        <v>2023</v>
      </c>
      <c r="W100" s="392">
        <v>448</v>
      </c>
      <c r="X100" s="392">
        <v>512</v>
      </c>
      <c r="Y100" s="392">
        <v>576</v>
      </c>
      <c r="Z100" s="392">
        <v>640</v>
      </c>
      <c r="AA100" s="392"/>
      <c r="AB100" s="392"/>
      <c r="AC100" s="392"/>
      <c r="AD100" s="392"/>
      <c r="AE100" s="392"/>
      <c r="AF100" s="392"/>
      <c r="AG100" s="392"/>
      <c r="AH100" s="392"/>
      <c r="AI100" s="392">
        <f t="shared" si="30"/>
        <v>2176</v>
      </c>
      <c r="AJ100" s="394"/>
      <c r="AK100" s="394"/>
      <c r="AL100" s="394"/>
      <c r="AM100" s="394"/>
      <c r="AN100" s="394"/>
      <c r="AO100" s="394"/>
      <c r="AP100" s="394"/>
      <c r="AQ100" s="394"/>
      <c r="AR100" s="394"/>
      <c r="AS100" s="394"/>
      <c r="AT100" s="394"/>
      <c r="AU100" s="394"/>
      <c r="AV100" s="395" t="str">
        <f t="shared" si="24"/>
        <v/>
      </c>
      <c r="AW100" s="396"/>
      <c r="AX100" s="397" t="s">
        <v>88</v>
      </c>
      <c r="AY100" s="396"/>
      <c r="AZ100" s="397"/>
      <c r="BA100" s="396"/>
      <c r="BB100" s="397"/>
      <c r="BC100" s="396"/>
      <c r="BD100" s="397"/>
      <c r="BE100" s="396"/>
      <c r="BF100" s="397"/>
      <c r="BG100" s="396"/>
      <c r="BH100" s="397"/>
      <c r="BI100" s="396"/>
      <c r="BJ100" s="397"/>
      <c r="BK100" s="396"/>
      <c r="BL100" s="397"/>
      <c r="BM100" s="396"/>
      <c r="BN100" s="397"/>
      <c r="BO100" s="396"/>
      <c r="BP100" s="397"/>
      <c r="BQ100" s="396"/>
      <c r="BR100" s="397"/>
      <c r="BS100" s="396"/>
      <c r="BT100" s="397"/>
      <c r="BU100" s="396"/>
      <c r="BV100" s="397"/>
      <c r="BW100" s="396"/>
      <c r="BX100" s="397"/>
      <c r="BY100" s="396"/>
      <c r="BZ100" s="397"/>
      <c r="CA100" s="396"/>
      <c r="CB100" s="397"/>
      <c r="CC100" s="396"/>
      <c r="CD100" s="397"/>
      <c r="CE100" s="396"/>
      <c r="CF100" s="397"/>
      <c r="CG100" s="396"/>
      <c r="CH100" s="397"/>
      <c r="CI100" s="396"/>
      <c r="CJ100" s="397"/>
      <c r="CK100" s="396"/>
      <c r="CL100" s="397"/>
      <c r="CM100" s="396"/>
      <c r="CN100" s="397"/>
      <c r="CO100" s="396"/>
      <c r="CP100" s="397"/>
      <c r="CQ100" s="396"/>
      <c r="CR100" s="397"/>
      <c r="CS100" s="395" t="str">
        <f t="shared" si="31"/>
        <v/>
      </c>
      <c r="CT100" s="398" t="s">
        <v>293</v>
      </c>
      <c r="CU100" s="399"/>
      <c r="CV100" s="399"/>
      <c r="CW100" s="400" t="str">
        <f>IF(CV100="","",IF(IF(OR(T100=Desplegables!$B$5,T100=Desplegables!$B$6,),(U100-CV100)/(U100-W100),CV100/W100)&lt;0,0%,IF(IF(OR(T100=Desplegables!$B$5,T100=Desplegables!$B$6,),(U100-CV100)/(U100-W100),CV100/W100)&gt;1,100%,IF(OR(T100=Desplegables!$B$5,T100=Desplegables!$B$6,),(U100-CV100)/(U100-W100),CV100/W100))))</f>
        <v/>
      </c>
      <c r="CX100" s="400" t="str">
        <f>IF(CV100="","",IF(IF(OR(T100=Desplegables!$B$5,T100=Desplegables!$B$6,),(U100-CV100)/(U100-AI100),CV100/AI100)&lt;0,0%,IF(IF(OR(T100=Desplegables!$B$5,T100=Desplegables!$B$6,),(U100-CV100)/(U100-AI100),CV100/AI100)&gt;1,100%,IF(OR(T100=Desplegables!$B$5,T100=Desplegables!$B$6,),(U100-CV100)/(U100-AI100),CV100/AI100))))</f>
        <v/>
      </c>
      <c r="CY100" s="401"/>
      <c r="CZ100" s="402"/>
      <c r="DA100" s="400" t="str">
        <f t="shared" si="32"/>
        <v/>
      </c>
      <c r="DB100" s="403" t="str">
        <f t="shared" si="33"/>
        <v/>
      </c>
      <c r="DC100" s="404" t="str">
        <f t="shared" si="34"/>
        <v/>
      </c>
      <c r="DD100" s="404" t="str">
        <f t="shared" si="35"/>
        <v/>
      </c>
      <c r="DE100" s="398" t="s">
        <v>293</v>
      </c>
      <c r="DF100" s="405"/>
      <c r="DG100" s="400" t="str">
        <f>IF(DF100="","",IF(IF(OR(T100=Desplegables!$B$5,T100=Desplegables!$B$6,),(U100-DF100)/(U100-W100),DF100/W100)&lt;0,0%,IF(IF(OR(T100=Desplegables!$B$5,T100=Desplegables!$B$6,),(U100-DF100)/(U100-W100),DF100/W100)&gt;1,100%,IF(OR(T100=Desplegables!$B$5,T100=Desplegables!$B$6,),(U100-DF100)/(U100-W100),DF100/W100))))</f>
        <v/>
      </c>
      <c r="DH100" s="400" t="str">
        <f>IF(DF100="","",IF(IF(OR(T100=Desplegables!$B$5,T100=Desplegables!$B$6,),(U100-DF100)/(U100-AI100),DF100/AI100)&lt;0,0%,IF(IF(OR(T100=Desplegables!$B$5,T100=Desplegables!$B$6,),(U100-DF100)/(U100-AI100),DF100/AI100)&gt;1,100%,IF(OR(T100=Desplegables!$B$5,T100=Desplegables!$B$6,),(U100-DF100)/(U100-AI100),DF100/AI100))))</f>
        <v/>
      </c>
      <c r="DI100" s="406"/>
      <c r="DJ100" s="400" t="str">
        <f t="shared" si="26"/>
        <v/>
      </c>
      <c r="DK100" s="407" t="str">
        <f t="shared" si="27"/>
        <v/>
      </c>
      <c r="DL100" s="408" t="str">
        <f t="shared" si="28"/>
        <v/>
      </c>
      <c r="DM100" s="409" t="str">
        <f t="shared" si="29"/>
        <v/>
      </c>
      <c r="DN100" s="410"/>
    </row>
    <row r="101" spans="2:118" s="411" customFormat="1" ht="63.75">
      <c r="B101" s="378" t="s">
        <v>892</v>
      </c>
      <c r="C101" s="380">
        <f>SUMIF(B$90:B$118,#REF!,I$90:I$118)</f>
        <v>0</v>
      </c>
      <c r="D101" s="379" t="s">
        <v>782</v>
      </c>
      <c r="E101" s="380">
        <f>SUMIF(D$90:D$118,D90,I$90:I$118)</f>
        <v>0.27586206896551729</v>
      </c>
      <c r="F101" s="379" t="s">
        <v>794</v>
      </c>
      <c r="G101" s="380">
        <f>SUMIF(F$90:F$118,#REF!,I$90:I$118)</f>
        <v>0</v>
      </c>
      <c r="H101" s="381" t="s">
        <v>795</v>
      </c>
      <c r="I101" s="389">
        <f t="shared" si="36"/>
        <v>3.4482758620689655E-2</v>
      </c>
      <c r="J101" s="390" t="s">
        <v>189</v>
      </c>
      <c r="K101" s="382" t="s">
        <v>789</v>
      </c>
      <c r="L101" s="382" t="s">
        <v>789</v>
      </c>
      <c r="M101" s="382" t="s">
        <v>356</v>
      </c>
      <c r="N101" s="387" t="s">
        <v>361</v>
      </c>
      <c r="O101" s="385">
        <v>45292</v>
      </c>
      <c r="P101" s="386">
        <v>45657</v>
      </c>
      <c r="Q101" s="385" t="s">
        <v>7</v>
      </c>
      <c r="R101" s="383" t="s">
        <v>786</v>
      </c>
      <c r="S101" s="384" t="s">
        <v>546</v>
      </c>
      <c r="T101" s="391" t="s">
        <v>63</v>
      </c>
      <c r="U101" s="392">
        <v>384</v>
      </c>
      <c r="V101" s="393">
        <v>2023</v>
      </c>
      <c r="W101" s="392">
        <v>448</v>
      </c>
      <c r="X101" s="392">
        <v>512</v>
      </c>
      <c r="Y101" s="392">
        <v>576</v>
      </c>
      <c r="Z101" s="392">
        <v>640</v>
      </c>
      <c r="AA101" s="392"/>
      <c r="AB101" s="392"/>
      <c r="AC101" s="392"/>
      <c r="AD101" s="392"/>
      <c r="AE101" s="392"/>
      <c r="AF101" s="392"/>
      <c r="AG101" s="392"/>
      <c r="AH101" s="392"/>
      <c r="AI101" s="392">
        <f t="shared" si="30"/>
        <v>2176</v>
      </c>
      <c r="AJ101" s="394"/>
      <c r="AK101" s="394"/>
      <c r="AL101" s="394"/>
      <c r="AM101" s="394"/>
      <c r="AN101" s="394"/>
      <c r="AO101" s="394"/>
      <c r="AP101" s="394"/>
      <c r="AQ101" s="394"/>
      <c r="AR101" s="394"/>
      <c r="AS101" s="394"/>
      <c r="AT101" s="394"/>
      <c r="AU101" s="394"/>
      <c r="AV101" s="395" t="str">
        <f t="shared" si="24"/>
        <v/>
      </c>
      <c r="AW101" s="396"/>
      <c r="AX101" s="397" t="s">
        <v>88</v>
      </c>
      <c r="AY101" s="396"/>
      <c r="AZ101" s="397"/>
      <c r="BA101" s="396"/>
      <c r="BB101" s="397"/>
      <c r="BC101" s="396"/>
      <c r="BD101" s="397"/>
      <c r="BE101" s="396"/>
      <c r="BF101" s="397"/>
      <c r="BG101" s="396"/>
      <c r="BH101" s="397"/>
      <c r="BI101" s="396"/>
      <c r="BJ101" s="397"/>
      <c r="BK101" s="396"/>
      <c r="BL101" s="397"/>
      <c r="BM101" s="396"/>
      <c r="BN101" s="397"/>
      <c r="BO101" s="396"/>
      <c r="BP101" s="397"/>
      <c r="BQ101" s="396"/>
      <c r="BR101" s="397"/>
      <c r="BS101" s="396"/>
      <c r="BT101" s="397"/>
      <c r="BU101" s="396"/>
      <c r="BV101" s="397"/>
      <c r="BW101" s="396"/>
      <c r="BX101" s="397"/>
      <c r="BY101" s="396"/>
      <c r="BZ101" s="397"/>
      <c r="CA101" s="396"/>
      <c r="CB101" s="397"/>
      <c r="CC101" s="396"/>
      <c r="CD101" s="397"/>
      <c r="CE101" s="396"/>
      <c r="CF101" s="397"/>
      <c r="CG101" s="396"/>
      <c r="CH101" s="397"/>
      <c r="CI101" s="396"/>
      <c r="CJ101" s="397"/>
      <c r="CK101" s="396"/>
      <c r="CL101" s="397"/>
      <c r="CM101" s="396"/>
      <c r="CN101" s="397"/>
      <c r="CO101" s="396"/>
      <c r="CP101" s="397"/>
      <c r="CQ101" s="396"/>
      <c r="CR101" s="397"/>
      <c r="CS101" s="395" t="str">
        <f t="shared" si="31"/>
        <v/>
      </c>
      <c r="CT101" s="398" t="s">
        <v>294</v>
      </c>
      <c r="CU101" s="399"/>
      <c r="CV101" s="399"/>
      <c r="CW101" s="400" t="str">
        <f>IF(CV101="","",IF(IF(OR(T101=Desplegables!$B$5,T101=Desplegables!$B$6,),(U101-CV101)/(U101-W101),CV101/W101)&lt;0,0%,IF(IF(OR(T101=Desplegables!$B$5,T101=Desplegables!$B$6,),(U101-CV101)/(U101-W101),CV101/W101)&gt;1,100%,IF(OR(T101=Desplegables!$B$5,T101=Desplegables!$B$6,),(U101-CV101)/(U101-W101),CV101/W101))))</f>
        <v/>
      </c>
      <c r="CX101" s="400" t="str">
        <f>IF(CV101="","",IF(IF(OR(T101=Desplegables!$B$5,T101=Desplegables!$B$6,),(U101-CV101)/(U101-AI101),CV101/AI101)&lt;0,0%,IF(IF(OR(T101=Desplegables!$B$5,T101=Desplegables!$B$6,),(U101-CV101)/(U101-AI101),CV101/AI101)&gt;1,100%,IF(OR(T101=Desplegables!$B$5,T101=Desplegables!$B$6,),(U101-CV101)/(U101-AI101),CV101/AI101))))</f>
        <v/>
      </c>
      <c r="CY101" s="401"/>
      <c r="CZ101" s="402"/>
      <c r="DA101" s="400" t="str">
        <f t="shared" si="32"/>
        <v/>
      </c>
      <c r="DB101" s="403" t="str">
        <f t="shared" si="33"/>
        <v/>
      </c>
      <c r="DC101" s="404" t="str">
        <f t="shared" si="34"/>
        <v/>
      </c>
      <c r="DD101" s="404" t="str">
        <f t="shared" si="35"/>
        <v/>
      </c>
      <c r="DE101" s="398" t="s">
        <v>294</v>
      </c>
      <c r="DF101" s="405"/>
      <c r="DG101" s="400" t="str">
        <f>IF(DF101="","",IF(IF(OR(T101=Desplegables!$B$5,T101=Desplegables!$B$6,),(U101-DF101)/(U101-W101),DF101/W101)&lt;0,0%,IF(IF(OR(T101=Desplegables!$B$5,T101=Desplegables!$B$6,),(U101-DF101)/(U101-W101),DF101/W101)&gt;1,100%,IF(OR(T101=Desplegables!$B$5,T101=Desplegables!$B$6,),(U101-DF101)/(U101-W101),DF101/W101))))</f>
        <v/>
      </c>
      <c r="DH101" s="400" t="str">
        <f>IF(DF101="","",IF(IF(OR(T101=Desplegables!$B$5,T101=Desplegables!$B$6,),(U101-DF101)/(U101-AI101),DF101/AI101)&lt;0,0%,IF(IF(OR(T101=Desplegables!$B$5,T101=Desplegables!$B$6,),(U101-DF101)/(U101-AI101),DF101/AI101)&gt;1,100%,IF(OR(T101=Desplegables!$B$5,T101=Desplegables!$B$6,),(U101-DF101)/(U101-AI101),DF101/AI101))))</f>
        <v/>
      </c>
      <c r="DI101" s="406"/>
      <c r="DJ101" s="400" t="str">
        <f t="shared" si="26"/>
        <v/>
      </c>
      <c r="DK101" s="407" t="str">
        <f t="shared" si="27"/>
        <v/>
      </c>
      <c r="DL101" s="408" t="str">
        <f t="shared" si="28"/>
        <v/>
      </c>
      <c r="DM101" s="409" t="str">
        <f t="shared" si="29"/>
        <v/>
      </c>
      <c r="DN101" s="410"/>
    </row>
    <row r="102" spans="2:118" s="411" customFormat="1" ht="76.5">
      <c r="B102" s="378" t="s">
        <v>893</v>
      </c>
      <c r="C102" s="380">
        <f>SUMIF(B$90:B$118,#REF!,I$90:I$118)</f>
        <v>0</v>
      </c>
      <c r="D102" s="379" t="s">
        <v>782</v>
      </c>
      <c r="E102" s="380">
        <f>SUMIF(D$90:D$118,D90,I$90:I$118)</f>
        <v>0.27586206896551729</v>
      </c>
      <c r="F102" s="379" t="s">
        <v>796</v>
      </c>
      <c r="G102" s="380">
        <f>SUMIF(F$90:F$118,#REF!,I$90:I$118)</f>
        <v>0</v>
      </c>
      <c r="H102" s="381" t="s">
        <v>797</v>
      </c>
      <c r="I102" s="389">
        <f t="shared" si="36"/>
        <v>3.4482758620689655E-2</v>
      </c>
      <c r="J102" s="390" t="s">
        <v>189</v>
      </c>
      <c r="K102" s="382" t="s">
        <v>798</v>
      </c>
      <c r="L102" s="382" t="s">
        <v>798</v>
      </c>
      <c r="M102" s="382" t="s">
        <v>357</v>
      </c>
      <c r="N102" s="387" t="s">
        <v>362</v>
      </c>
      <c r="O102" s="385">
        <v>45292</v>
      </c>
      <c r="P102" s="386">
        <v>45657</v>
      </c>
      <c r="Q102" s="385" t="s">
        <v>7</v>
      </c>
      <c r="R102" s="383" t="s">
        <v>799</v>
      </c>
      <c r="S102" s="384" t="s">
        <v>800</v>
      </c>
      <c r="T102" s="391" t="s">
        <v>63</v>
      </c>
      <c r="U102" s="392">
        <v>384</v>
      </c>
      <c r="V102" s="393">
        <v>2023</v>
      </c>
      <c r="W102" s="392">
        <v>448</v>
      </c>
      <c r="X102" s="392">
        <v>512</v>
      </c>
      <c r="Y102" s="392">
        <v>576</v>
      </c>
      <c r="Z102" s="392">
        <v>640</v>
      </c>
      <c r="AA102" s="392"/>
      <c r="AB102" s="392"/>
      <c r="AC102" s="392"/>
      <c r="AD102" s="392"/>
      <c r="AE102" s="392"/>
      <c r="AF102" s="392"/>
      <c r="AG102" s="392"/>
      <c r="AH102" s="392"/>
      <c r="AI102" s="392">
        <f t="shared" si="30"/>
        <v>2176</v>
      </c>
      <c r="AJ102" s="394"/>
      <c r="AK102" s="394"/>
      <c r="AL102" s="394"/>
      <c r="AM102" s="394"/>
      <c r="AN102" s="394"/>
      <c r="AO102" s="394"/>
      <c r="AP102" s="394"/>
      <c r="AQ102" s="394"/>
      <c r="AR102" s="394"/>
      <c r="AS102" s="394"/>
      <c r="AT102" s="394"/>
      <c r="AU102" s="394"/>
      <c r="AV102" s="395" t="str">
        <f t="shared" si="24"/>
        <v/>
      </c>
      <c r="AW102" s="396"/>
      <c r="AX102" s="397" t="s">
        <v>88</v>
      </c>
      <c r="AY102" s="396"/>
      <c r="AZ102" s="397"/>
      <c r="BA102" s="396"/>
      <c r="BB102" s="397"/>
      <c r="BC102" s="396"/>
      <c r="BD102" s="397"/>
      <c r="BE102" s="396"/>
      <c r="BF102" s="397"/>
      <c r="BG102" s="396"/>
      <c r="BH102" s="397"/>
      <c r="BI102" s="396"/>
      <c r="BJ102" s="397"/>
      <c r="BK102" s="396"/>
      <c r="BL102" s="397"/>
      <c r="BM102" s="396"/>
      <c r="BN102" s="397"/>
      <c r="BO102" s="396"/>
      <c r="BP102" s="397"/>
      <c r="BQ102" s="396"/>
      <c r="BR102" s="397"/>
      <c r="BS102" s="396"/>
      <c r="BT102" s="397"/>
      <c r="BU102" s="396"/>
      <c r="BV102" s="397"/>
      <c r="BW102" s="396"/>
      <c r="BX102" s="397"/>
      <c r="BY102" s="396"/>
      <c r="BZ102" s="397"/>
      <c r="CA102" s="396"/>
      <c r="CB102" s="397"/>
      <c r="CC102" s="396"/>
      <c r="CD102" s="397"/>
      <c r="CE102" s="396"/>
      <c r="CF102" s="397"/>
      <c r="CG102" s="396"/>
      <c r="CH102" s="397"/>
      <c r="CI102" s="396"/>
      <c r="CJ102" s="397"/>
      <c r="CK102" s="396"/>
      <c r="CL102" s="397"/>
      <c r="CM102" s="396"/>
      <c r="CN102" s="397"/>
      <c r="CO102" s="396"/>
      <c r="CP102" s="397"/>
      <c r="CQ102" s="396"/>
      <c r="CR102" s="397"/>
      <c r="CS102" s="395" t="str">
        <f t="shared" si="31"/>
        <v/>
      </c>
      <c r="CT102" s="398" t="s">
        <v>295</v>
      </c>
      <c r="CU102" s="399"/>
      <c r="CV102" s="399"/>
      <c r="CW102" s="400" t="str">
        <f>IF(CV102="","",IF(IF(OR(T102=Desplegables!$B$5,T102=Desplegables!$B$6,),(U102-CV102)/(U102-W102),CV102/W102)&lt;0,0%,IF(IF(OR(T102=Desplegables!$B$5,T102=Desplegables!$B$6,),(U102-CV102)/(U102-W102),CV102/W102)&gt;1,100%,IF(OR(T102=Desplegables!$B$5,T102=Desplegables!$B$6,),(U102-CV102)/(U102-W102),CV102/W102))))</f>
        <v/>
      </c>
      <c r="CX102" s="400" t="str">
        <f>IF(CV102="","",IF(IF(OR(T102=Desplegables!$B$5,T102=Desplegables!$B$6,),(U102-CV102)/(U102-AI102),CV102/AI102)&lt;0,0%,IF(IF(OR(T102=Desplegables!$B$5,T102=Desplegables!$B$6,),(U102-CV102)/(U102-AI102),CV102/AI102)&gt;1,100%,IF(OR(T102=Desplegables!$B$5,T102=Desplegables!$B$6,),(U102-CV102)/(U102-AI102),CV102/AI102))))</f>
        <v/>
      </c>
      <c r="CY102" s="401"/>
      <c r="CZ102" s="402"/>
      <c r="DA102" s="400" t="str">
        <f t="shared" si="32"/>
        <v/>
      </c>
      <c r="DB102" s="403" t="str">
        <f t="shared" si="33"/>
        <v/>
      </c>
      <c r="DC102" s="404" t="str">
        <f t="shared" si="34"/>
        <v/>
      </c>
      <c r="DD102" s="404" t="str">
        <f t="shared" si="35"/>
        <v/>
      </c>
      <c r="DE102" s="398" t="s">
        <v>295</v>
      </c>
      <c r="DF102" s="405"/>
      <c r="DG102" s="400" t="str">
        <f>IF(DF102="","",IF(IF(OR(T102=Desplegables!$B$5,T102=Desplegables!$B$6,),(U102-DF102)/(U102-W102),DF102/W102)&lt;0,0%,IF(IF(OR(T102=Desplegables!$B$5,T102=Desplegables!$B$6,),(U102-DF102)/(U102-W102),DF102/W102)&gt;1,100%,IF(OR(T102=Desplegables!$B$5,T102=Desplegables!$B$6,),(U102-DF102)/(U102-W102),DF102/W102))))</f>
        <v/>
      </c>
      <c r="DH102" s="400" t="str">
        <f>IF(DF102="","",IF(IF(OR(T102=Desplegables!$B$5,T102=Desplegables!$B$6,),(U102-DF102)/(U102-AI102),DF102/AI102)&lt;0,0%,IF(IF(OR(T102=Desplegables!$B$5,T102=Desplegables!$B$6,),(U102-DF102)/(U102-AI102),DF102/AI102)&gt;1,100%,IF(OR(T102=Desplegables!$B$5,T102=Desplegables!$B$6,),(U102-DF102)/(U102-AI102),DF102/AI102))))</f>
        <v/>
      </c>
      <c r="DI102" s="406"/>
      <c r="DJ102" s="400" t="str">
        <f t="shared" si="26"/>
        <v/>
      </c>
      <c r="DK102" s="407" t="str">
        <f t="shared" si="27"/>
        <v/>
      </c>
      <c r="DL102" s="408" t="str">
        <f t="shared" si="28"/>
        <v/>
      </c>
      <c r="DM102" s="409" t="str">
        <f t="shared" si="29"/>
        <v/>
      </c>
      <c r="DN102" s="410"/>
    </row>
    <row r="103" spans="2:118" s="411" customFormat="1" ht="76.5">
      <c r="B103" s="378" t="s">
        <v>893</v>
      </c>
      <c r="C103" s="380">
        <f>SUMIF(B$90:B$118,#REF!,I$90:I$118)</f>
        <v>0</v>
      </c>
      <c r="D103" s="379" t="s">
        <v>782</v>
      </c>
      <c r="E103" s="380">
        <f>SUMIF(D$90:D$118,D90,I$90:I$118)</f>
        <v>0.27586206896551729</v>
      </c>
      <c r="F103" s="379" t="s">
        <v>801</v>
      </c>
      <c r="G103" s="380">
        <f>SUMIF(F$90:F$118,#REF!,I$90:I$118)</f>
        <v>0</v>
      </c>
      <c r="H103" s="381" t="s">
        <v>802</v>
      </c>
      <c r="I103" s="389">
        <f t="shared" si="36"/>
        <v>3.4482758620689655E-2</v>
      </c>
      <c r="J103" s="390" t="s">
        <v>189</v>
      </c>
      <c r="K103" s="382" t="s">
        <v>798</v>
      </c>
      <c r="L103" s="382" t="s">
        <v>798</v>
      </c>
      <c r="M103" s="382" t="s">
        <v>388</v>
      </c>
      <c r="N103" s="387" t="s">
        <v>363</v>
      </c>
      <c r="O103" s="385">
        <v>45292</v>
      </c>
      <c r="P103" s="386">
        <v>45657</v>
      </c>
      <c r="Q103" s="385" t="s">
        <v>7</v>
      </c>
      <c r="R103" s="383" t="s">
        <v>799</v>
      </c>
      <c r="S103" s="384" t="s">
        <v>800</v>
      </c>
      <c r="T103" s="391" t="s">
        <v>63</v>
      </c>
      <c r="U103" s="392">
        <v>384</v>
      </c>
      <c r="V103" s="393">
        <v>2023</v>
      </c>
      <c r="W103" s="392">
        <v>448</v>
      </c>
      <c r="X103" s="392">
        <v>512</v>
      </c>
      <c r="Y103" s="392">
        <v>576</v>
      </c>
      <c r="Z103" s="392">
        <v>640</v>
      </c>
      <c r="AA103" s="392"/>
      <c r="AB103" s="392"/>
      <c r="AC103" s="392"/>
      <c r="AD103" s="392"/>
      <c r="AE103" s="392"/>
      <c r="AF103" s="392"/>
      <c r="AG103" s="392"/>
      <c r="AH103" s="392"/>
      <c r="AI103" s="392">
        <f t="shared" si="30"/>
        <v>2176</v>
      </c>
      <c r="AJ103" s="394"/>
      <c r="AK103" s="394"/>
      <c r="AL103" s="394"/>
      <c r="AM103" s="394"/>
      <c r="AN103" s="394"/>
      <c r="AO103" s="394"/>
      <c r="AP103" s="394"/>
      <c r="AQ103" s="394"/>
      <c r="AR103" s="394"/>
      <c r="AS103" s="394"/>
      <c r="AT103" s="394"/>
      <c r="AU103" s="394"/>
      <c r="AV103" s="395" t="str">
        <f t="shared" si="24"/>
        <v/>
      </c>
      <c r="AW103" s="396"/>
      <c r="AX103" s="397" t="s">
        <v>88</v>
      </c>
      <c r="AY103" s="396"/>
      <c r="AZ103" s="397"/>
      <c r="BA103" s="396"/>
      <c r="BB103" s="397"/>
      <c r="BC103" s="396"/>
      <c r="BD103" s="397"/>
      <c r="BE103" s="396"/>
      <c r="BF103" s="397"/>
      <c r="BG103" s="396"/>
      <c r="BH103" s="397"/>
      <c r="BI103" s="396"/>
      <c r="BJ103" s="397"/>
      <c r="BK103" s="396"/>
      <c r="BL103" s="397"/>
      <c r="BM103" s="396"/>
      <c r="BN103" s="397"/>
      <c r="BO103" s="396"/>
      <c r="BP103" s="397"/>
      <c r="BQ103" s="396"/>
      <c r="BR103" s="397"/>
      <c r="BS103" s="396"/>
      <c r="BT103" s="397"/>
      <c r="BU103" s="396"/>
      <c r="BV103" s="397"/>
      <c r="BW103" s="396"/>
      <c r="BX103" s="397"/>
      <c r="BY103" s="396"/>
      <c r="BZ103" s="397"/>
      <c r="CA103" s="396"/>
      <c r="CB103" s="397"/>
      <c r="CC103" s="396"/>
      <c r="CD103" s="397"/>
      <c r="CE103" s="396"/>
      <c r="CF103" s="397"/>
      <c r="CG103" s="396"/>
      <c r="CH103" s="397"/>
      <c r="CI103" s="396"/>
      <c r="CJ103" s="397"/>
      <c r="CK103" s="396"/>
      <c r="CL103" s="397"/>
      <c r="CM103" s="396"/>
      <c r="CN103" s="397"/>
      <c r="CO103" s="396"/>
      <c r="CP103" s="397"/>
      <c r="CQ103" s="396"/>
      <c r="CR103" s="397"/>
      <c r="CS103" s="395" t="str">
        <f t="shared" si="31"/>
        <v/>
      </c>
      <c r="CT103" s="398" t="s">
        <v>296</v>
      </c>
      <c r="CU103" s="399"/>
      <c r="CV103" s="399"/>
      <c r="CW103" s="400" t="str">
        <f>IF(CV103="","",IF(IF(OR(T103=Desplegables!$B$5,T103=Desplegables!$B$6,),(U103-CV103)/(U103-W103),CV103/W103)&lt;0,0%,IF(IF(OR(T103=Desplegables!$B$5,T103=Desplegables!$B$6,),(U103-CV103)/(U103-W103),CV103/W103)&gt;1,100%,IF(OR(T103=Desplegables!$B$5,T103=Desplegables!$B$6,),(U103-CV103)/(U103-W103),CV103/W103))))</f>
        <v/>
      </c>
      <c r="CX103" s="400" t="str">
        <f>IF(CV103="","",IF(IF(OR(T103=Desplegables!$B$5,T103=Desplegables!$B$6,),(U103-CV103)/(U103-AI103),CV103/AI103)&lt;0,0%,IF(IF(OR(T103=Desplegables!$B$5,T103=Desplegables!$B$6,),(U103-CV103)/(U103-AI103),CV103/AI103)&gt;1,100%,IF(OR(T103=Desplegables!$B$5,T103=Desplegables!$B$6,),(U103-CV103)/(U103-AI103),CV103/AI103))))</f>
        <v/>
      </c>
      <c r="CY103" s="401"/>
      <c r="CZ103" s="402"/>
      <c r="DA103" s="400" t="str">
        <f t="shared" si="32"/>
        <v/>
      </c>
      <c r="DB103" s="403" t="str">
        <f t="shared" si="33"/>
        <v/>
      </c>
      <c r="DC103" s="404" t="str">
        <f t="shared" si="34"/>
        <v/>
      </c>
      <c r="DD103" s="404" t="str">
        <f t="shared" si="35"/>
        <v/>
      </c>
      <c r="DE103" s="398" t="s">
        <v>296</v>
      </c>
      <c r="DF103" s="405"/>
      <c r="DG103" s="400" t="str">
        <f>IF(DF103="","",IF(IF(OR(T103=Desplegables!$B$5,T103=Desplegables!$B$6,),(U103-DF103)/(U103-W103),DF103/W103)&lt;0,0%,IF(IF(OR(T103=Desplegables!$B$5,T103=Desplegables!$B$6,),(U103-DF103)/(U103-W103),DF103/W103)&gt;1,100%,IF(OR(T103=Desplegables!$B$5,T103=Desplegables!$B$6,),(U103-DF103)/(U103-W103),DF103/W103))))</f>
        <v/>
      </c>
      <c r="DH103" s="400" t="str">
        <f>IF(DF103="","",IF(IF(OR(T103=Desplegables!$B$5,T103=Desplegables!$B$6,),(U103-DF103)/(U103-AI103),DF103/AI103)&lt;0,0%,IF(IF(OR(T103=Desplegables!$B$5,T103=Desplegables!$B$6,),(U103-DF103)/(U103-AI103),DF103/AI103)&gt;1,100%,IF(OR(T103=Desplegables!$B$5,T103=Desplegables!$B$6,),(U103-DF103)/(U103-AI103),DF103/AI103))))</f>
        <v/>
      </c>
      <c r="DI103" s="406"/>
      <c r="DJ103" s="400" t="str">
        <f t="shared" si="26"/>
        <v/>
      </c>
      <c r="DK103" s="407" t="str">
        <f t="shared" si="27"/>
        <v/>
      </c>
      <c r="DL103" s="408" t="str">
        <f t="shared" si="28"/>
        <v/>
      </c>
      <c r="DM103" s="409" t="str">
        <f t="shared" si="29"/>
        <v/>
      </c>
      <c r="DN103" s="410"/>
    </row>
    <row r="104" spans="2:118" s="411" customFormat="1" ht="89.25">
      <c r="B104" s="378" t="s">
        <v>893</v>
      </c>
      <c r="C104" s="380">
        <f>SUMIF(B$90:B$118,#REF!,I$90:I$118)</f>
        <v>0</v>
      </c>
      <c r="D104" s="379" t="s">
        <v>782</v>
      </c>
      <c r="E104" s="380">
        <f>SUMIF(D$90:D$118,D90,I$90:I$118)</f>
        <v>0.27586206896551729</v>
      </c>
      <c r="F104" s="379" t="s">
        <v>803</v>
      </c>
      <c r="G104" s="380">
        <f>SUMIF(F$90:F$118,#REF!,I$90:I$118)</f>
        <v>0</v>
      </c>
      <c r="H104" s="381" t="s">
        <v>809</v>
      </c>
      <c r="I104" s="389">
        <f t="shared" si="36"/>
        <v>3.4482758620689655E-2</v>
      </c>
      <c r="J104" s="390" t="s">
        <v>189</v>
      </c>
      <c r="K104" s="467" t="s">
        <v>815</v>
      </c>
      <c r="L104" s="467" t="s">
        <v>815</v>
      </c>
      <c r="M104" s="382" t="s">
        <v>355</v>
      </c>
      <c r="N104" s="387" t="s">
        <v>360</v>
      </c>
      <c r="O104" s="385">
        <v>45292</v>
      </c>
      <c r="P104" s="386">
        <v>45657</v>
      </c>
      <c r="Q104" s="385" t="s">
        <v>7</v>
      </c>
      <c r="R104" s="383" t="s">
        <v>822</v>
      </c>
      <c r="S104" s="384" t="s">
        <v>823</v>
      </c>
      <c r="T104" s="391" t="s">
        <v>63</v>
      </c>
      <c r="U104" s="392">
        <v>384</v>
      </c>
      <c r="V104" s="393">
        <v>2023</v>
      </c>
      <c r="W104" s="392">
        <v>448</v>
      </c>
      <c r="X104" s="392">
        <v>512</v>
      </c>
      <c r="Y104" s="392">
        <v>576</v>
      </c>
      <c r="Z104" s="392">
        <v>640</v>
      </c>
      <c r="AA104" s="392"/>
      <c r="AB104" s="392"/>
      <c r="AC104" s="392"/>
      <c r="AD104" s="392"/>
      <c r="AE104" s="392"/>
      <c r="AF104" s="392"/>
      <c r="AG104" s="392"/>
      <c r="AH104" s="392"/>
      <c r="AI104" s="392">
        <f t="shared" si="30"/>
        <v>2176</v>
      </c>
      <c r="AJ104" s="394"/>
      <c r="AK104" s="394"/>
      <c r="AL104" s="394"/>
      <c r="AM104" s="394"/>
      <c r="AN104" s="394"/>
      <c r="AO104" s="394"/>
      <c r="AP104" s="394"/>
      <c r="AQ104" s="394"/>
      <c r="AR104" s="394"/>
      <c r="AS104" s="394"/>
      <c r="AT104" s="394"/>
      <c r="AU104" s="394"/>
      <c r="AV104" s="395" t="str">
        <f t="shared" ref="AV104:AV118" si="37">IF(SUM(AJ104:AU104)=0,"",SUM(AJ104:AU104))</f>
        <v/>
      </c>
      <c r="AW104" s="396"/>
      <c r="AX104" s="397" t="s">
        <v>88</v>
      </c>
      <c r="AY104" s="396"/>
      <c r="AZ104" s="397"/>
      <c r="BA104" s="396"/>
      <c r="BB104" s="397"/>
      <c r="BC104" s="396"/>
      <c r="BD104" s="397"/>
      <c r="BE104" s="396"/>
      <c r="BF104" s="397"/>
      <c r="BG104" s="396"/>
      <c r="BH104" s="397"/>
      <c r="BI104" s="396"/>
      <c r="BJ104" s="397"/>
      <c r="BK104" s="396"/>
      <c r="BL104" s="397"/>
      <c r="BM104" s="396"/>
      <c r="BN104" s="397"/>
      <c r="BO104" s="396"/>
      <c r="BP104" s="397"/>
      <c r="BQ104" s="396"/>
      <c r="BR104" s="397"/>
      <c r="BS104" s="396"/>
      <c r="BT104" s="397"/>
      <c r="BU104" s="396"/>
      <c r="BV104" s="397"/>
      <c r="BW104" s="396"/>
      <c r="BX104" s="397"/>
      <c r="BY104" s="396"/>
      <c r="BZ104" s="397"/>
      <c r="CA104" s="396"/>
      <c r="CB104" s="397"/>
      <c r="CC104" s="396"/>
      <c r="CD104" s="397"/>
      <c r="CE104" s="396"/>
      <c r="CF104" s="397"/>
      <c r="CG104" s="396"/>
      <c r="CH104" s="397"/>
      <c r="CI104" s="396"/>
      <c r="CJ104" s="397"/>
      <c r="CK104" s="396"/>
      <c r="CL104" s="397"/>
      <c r="CM104" s="396"/>
      <c r="CN104" s="397"/>
      <c r="CO104" s="396"/>
      <c r="CP104" s="397"/>
      <c r="CQ104" s="396"/>
      <c r="CR104" s="397"/>
      <c r="CS104" s="395" t="str">
        <f t="shared" si="31"/>
        <v/>
      </c>
      <c r="CT104" s="398" t="s">
        <v>297</v>
      </c>
      <c r="CU104" s="399"/>
      <c r="CV104" s="399"/>
      <c r="CW104" s="400" t="str">
        <f>IF(CV104="","",IF(IF(OR(T104=Desplegables!$B$5,T104=Desplegables!$B$6,),(U104-CV104)/(U104-W104),CV104/W104)&lt;0,0%,IF(IF(OR(T104=Desplegables!$B$5,T104=Desplegables!$B$6,),(U104-CV104)/(U104-W104),CV104/W104)&gt;1,100%,IF(OR(T104=Desplegables!$B$5,T104=Desplegables!$B$6,),(U104-CV104)/(U104-W104),CV104/W104))))</f>
        <v/>
      </c>
      <c r="CX104" s="400" t="str">
        <f>IF(CV104="","",IF(IF(OR(T104=Desplegables!$B$5,T104=Desplegables!$B$6,),(U104-CV104)/(U104-AI104),CV104/AI104)&lt;0,0%,IF(IF(OR(T104=Desplegables!$B$5,T104=Desplegables!$B$6,),(U104-CV104)/(U104-AI104),CV104/AI104)&gt;1,100%,IF(OR(T104=Desplegables!$B$5,T104=Desplegables!$B$6,),(U104-CV104)/(U104-AI104),CV104/AI104))))</f>
        <v/>
      </c>
      <c r="CY104" s="401"/>
      <c r="CZ104" s="402"/>
      <c r="DA104" s="400" t="str">
        <f t="shared" si="32"/>
        <v/>
      </c>
      <c r="DB104" s="403" t="str">
        <f t="shared" si="33"/>
        <v/>
      </c>
      <c r="DC104" s="404" t="str">
        <f t="shared" si="34"/>
        <v/>
      </c>
      <c r="DD104" s="404" t="str">
        <f t="shared" si="35"/>
        <v/>
      </c>
      <c r="DE104" s="398" t="s">
        <v>297</v>
      </c>
      <c r="DF104" s="405"/>
      <c r="DG104" s="400" t="str">
        <f>IF(DF104="","",IF(IF(OR(T104=Desplegables!$B$5,T104=Desplegables!$B$6,),(U104-DF104)/(U104-W104),DF104/W104)&lt;0,0%,IF(IF(OR(T104=Desplegables!$B$5,T104=Desplegables!$B$6,),(U104-DF104)/(U104-W104),DF104/W104)&gt;1,100%,IF(OR(T104=Desplegables!$B$5,T104=Desplegables!$B$6,),(U104-DF104)/(U104-W104),DF104/W104))))</f>
        <v/>
      </c>
      <c r="DH104" s="400" t="str">
        <f>IF(DF104="","",IF(IF(OR(T104=Desplegables!$B$5,T104=Desplegables!$B$6,),(U104-DF104)/(U104-AI104),DF104/AI104)&lt;0,0%,IF(IF(OR(T104=Desplegables!$B$5,T104=Desplegables!$B$6,),(U104-DF104)/(U104-AI104),DF104/AI104)&gt;1,100%,IF(OR(T104=Desplegables!$B$5,T104=Desplegables!$B$6,),(U104-DF104)/(U104-AI104),DF104/AI104))))</f>
        <v/>
      </c>
      <c r="DI104" s="406"/>
      <c r="DJ104" s="400" t="str">
        <f t="shared" si="26"/>
        <v/>
      </c>
      <c r="DK104" s="407" t="str">
        <f t="shared" si="27"/>
        <v/>
      </c>
      <c r="DL104" s="408" t="str">
        <f t="shared" si="28"/>
        <v/>
      </c>
      <c r="DM104" s="409" t="str">
        <f t="shared" si="29"/>
        <v/>
      </c>
      <c r="DN104" s="410"/>
    </row>
    <row r="105" spans="2:118" s="411" customFormat="1" ht="102">
      <c r="B105" s="378" t="s">
        <v>893</v>
      </c>
      <c r="C105" s="380">
        <f>SUMIF(B$90:B$118,#REF!,I$90:I$118)</f>
        <v>0</v>
      </c>
      <c r="D105" s="379" t="s">
        <v>782</v>
      </c>
      <c r="E105" s="380">
        <f>SUMIF(D$90:D$118,D90,I$90:I$118)</f>
        <v>0.27586206896551729</v>
      </c>
      <c r="F105" s="379" t="s">
        <v>804</v>
      </c>
      <c r="G105" s="380">
        <f>SUMIF(F$90:F$118,#REF!,I$90:I$118)</f>
        <v>0</v>
      </c>
      <c r="H105" s="381" t="s">
        <v>810</v>
      </c>
      <c r="I105" s="389">
        <f t="shared" si="36"/>
        <v>3.4482758620689655E-2</v>
      </c>
      <c r="J105" s="390" t="s">
        <v>189</v>
      </c>
      <c r="K105" s="467" t="s">
        <v>816</v>
      </c>
      <c r="L105" s="467" t="s">
        <v>816</v>
      </c>
      <c r="M105" s="382" t="s">
        <v>355</v>
      </c>
      <c r="N105" s="387" t="s">
        <v>360</v>
      </c>
      <c r="O105" s="385">
        <v>45292</v>
      </c>
      <c r="P105" s="386">
        <v>45657</v>
      </c>
      <c r="Q105" s="385" t="s">
        <v>6</v>
      </c>
      <c r="R105" s="383" t="s">
        <v>821</v>
      </c>
      <c r="S105" s="384" t="s">
        <v>823</v>
      </c>
      <c r="T105" s="391" t="s">
        <v>63</v>
      </c>
      <c r="U105" s="392">
        <v>60</v>
      </c>
      <c r="V105" s="393">
        <v>2023</v>
      </c>
      <c r="W105" s="392">
        <v>60</v>
      </c>
      <c r="X105" s="392">
        <v>60</v>
      </c>
      <c r="Y105" s="392">
        <v>60</v>
      </c>
      <c r="Z105" s="392">
        <v>60</v>
      </c>
      <c r="AA105" s="392"/>
      <c r="AB105" s="392"/>
      <c r="AC105" s="392"/>
      <c r="AD105" s="392"/>
      <c r="AE105" s="392"/>
      <c r="AF105" s="392"/>
      <c r="AG105" s="392"/>
      <c r="AH105" s="392"/>
      <c r="AI105" s="392">
        <f t="shared" si="30"/>
        <v>240</v>
      </c>
      <c r="AJ105" s="394"/>
      <c r="AK105" s="394"/>
      <c r="AL105" s="394"/>
      <c r="AM105" s="394"/>
      <c r="AN105" s="394"/>
      <c r="AO105" s="394"/>
      <c r="AP105" s="394"/>
      <c r="AQ105" s="394"/>
      <c r="AR105" s="394"/>
      <c r="AS105" s="394"/>
      <c r="AT105" s="394"/>
      <c r="AU105" s="394"/>
      <c r="AV105" s="395" t="str">
        <f t="shared" si="37"/>
        <v/>
      </c>
      <c r="AW105" s="396"/>
      <c r="AX105" s="397" t="s">
        <v>88</v>
      </c>
      <c r="AY105" s="396"/>
      <c r="AZ105" s="397"/>
      <c r="BA105" s="396"/>
      <c r="BB105" s="397"/>
      <c r="BC105" s="396"/>
      <c r="BD105" s="397"/>
      <c r="BE105" s="396"/>
      <c r="BF105" s="397"/>
      <c r="BG105" s="396"/>
      <c r="BH105" s="397"/>
      <c r="BI105" s="396"/>
      <c r="BJ105" s="397"/>
      <c r="BK105" s="396"/>
      <c r="BL105" s="397"/>
      <c r="BM105" s="396"/>
      <c r="BN105" s="397"/>
      <c r="BO105" s="396"/>
      <c r="BP105" s="397"/>
      <c r="BQ105" s="396"/>
      <c r="BR105" s="397"/>
      <c r="BS105" s="396"/>
      <c r="BT105" s="397"/>
      <c r="BU105" s="396"/>
      <c r="BV105" s="397"/>
      <c r="BW105" s="396"/>
      <c r="BX105" s="397"/>
      <c r="BY105" s="396"/>
      <c r="BZ105" s="397"/>
      <c r="CA105" s="396"/>
      <c r="CB105" s="397"/>
      <c r="CC105" s="396"/>
      <c r="CD105" s="397"/>
      <c r="CE105" s="396"/>
      <c r="CF105" s="397"/>
      <c r="CG105" s="396"/>
      <c r="CH105" s="397"/>
      <c r="CI105" s="396"/>
      <c r="CJ105" s="397"/>
      <c r="CK105" s="396"/>
      <c r="CL105" s="397"/>
      <c r="CM105" s="396"/>
      <c r="CN105" s="397"/>
      <c r="CO105" s="396"/>
      <c r="CP105" s="397"/>
      <c r="CQ105" s="396"/>
      <c r="CR105" s="397"/>
      <c r="CS105" s="395" t="str">
        <f t="shared" si="31"/>
        <v/>
      </c>
      <c r="CT105" s="398" t="s">
        <v>298</v>
      </c>
      <c r="CU105" s="399"/>
      <c r="CV105" s="399"/>
      <c r="CW105" s="400" t="str">
        <f>IF(CV105="","",IF(IF(OR(T105=Desplegables!$B$5,T105=Desplegables!$B$6,),(U105-CV105)/(U105-W105),CV105/W105)&lt;0,0%,IF(IF(OR(T105=Desplegables!$B$5,T105=Desplegables!$B$6,),(U105-CV105)/(U105-W105),CV105/W105)&gt;1,100%,IF(OR(T105=Desplegables!$B$5,T105=Desplegables!$B$6,),(U105-CV105)/(U105-W105),CV105/W105))))</f>
        <v/>
      </c>
      <c r="CX105" s="400" t="str">
        <f>IF(CV105="","",IF(IF(OR(T105=Desplegables!$B$5,T105=Desplegables!$B$6,),(U105-CV105)/(U105-AI105),CV105/AI105)&lt;0,0%,IF(IF(OR(T105=Desplegables!$B$5,T105=Desplegables!$B$6,),(U105-CV105)/(U105-AI105),CV105/AI105)&gt;1,100%,IF(OR(T105=Desplegables!$B$5,T105=Desplegables!$B$6,),(U105-CV105)/(U105-AI105),CV105/AI105))))</f>
        <v/>
      </c>
      <c r="CY105" s="401"/>
      <c r="CZ105" s="401"/>
      <c r="DA105" s="400" t="str">
        <f t="shared" si="32"/>
        <v/>
      </c>
      <c r="DB105" s="403" t="str">
        <f t="shared" si="33"/>
        <v/>
      </c>
      <c r="DC105" s="404" t="str">
        <f t="shared" si="34"/>
        <v/>
      </c>
      <c r="DD105" s="404" t="str">
        <f t="shared" si="35"/>
        <v/>
      </c>
      <c r="DE105" s="398" t="s">
        <v>298</v>
      </c>
      <c r="DF105" s="405"/>
      <c r="DG105" s="400" t="str">
        <f>IF(DF105="","",IF(IF(OR(T105=Desplegables!$B$5,T105=Desplegables!$B$6,),(U105-DF105)/(U105-W105),DF105/W105)&lt;0,0%,IF(IF(OR(T105=Desplegables!$B$5,T105=Desplegables!$B$6,),(U105-DF105)/(U105-W105),DF105/W105)&gt;1,100%,IF(OR(T105=Desplegables!$B$5,T105=Desplegables!$B$6,),(U105-DF105)/(U105-W105),DF105/W105))))</f>
        <v/>
      </c>
      <c r="DH105" s="400" t="str">
        <f>IF(DF105="","",IF(IF(OR(T105=Desplegables!$B$5,T105=Desplegables!$B$6,),(U105-DF105)/(U105-AI105),DF105/AI105)&lt;0,0%,IF(IF(OR(T105=Desplegables!$B$5,T105=Desplegables!$B$6,),(U105-DF105)/(U105-AI105),DF105/AI105)&gt;1,100%,IF(OR(T105=Desplegables!$B$5,T105=Desplegables!$B$6,),(U105-DF105)/(U105-AI105),DF105/AI105))))</f>
        <v/>
      </c>
      <c r="DI105" s="406"/>
      <c r="DJ105" s="400" t="str">
        <f t="shared" si="26"/>
        <v/>
      </c>
      <c r="DK105" s="407" t="str">
        <f t="shared" si="27"/>
        <v/>
      </c>
      <c r="DL105" s="408" t="str">
        <f t="shared" si="28"/>
        <v/>
      </c>
      <c r="DM105" s="409" t="str">
        <f t="shared" si="29"/>
        <v/>
      </c>
      <c r="DN105" s="410"/>
    </row>
    <row r="106" spans="2:118" s="411" customFormat="1" ht="127.5">
      <c r="B106" s="378" t="s">
        <v>893</v>
      </c>
      <c r="C106" s="380">
        <f>SUMIF(B$90:B$118,#REF!,I$90:I$118)</f>
        <v>0</v>
      </c>
      <c r="D106" s="379" t="s">
        <v>782</v>
      </c>
      <c r="E106" s="380">
        <f>SUMIF(D$90:D$118,D90,I$90:I$118)</f>
        <v>0.27586206896551729</v>
      </c>
      <c r="F106" s="379" t="s">
        <v>805</v>
      </c>
      <c r="G106" s="380">
        <f>SUMIF(F$90:F$118,#REF!,I$90:I$118)</f>
        <v>0</v>
      </c>
      <c r="H106" s="381" t="s">
        <v>811</v>
      </c>
      <c r="I106" s="389">
        <f t="shared" si="36"/>
        <v>3.4482758620689655E-2</v>
      </c>
      <c r="J106" s="390" t="s">
        <v>189</v>
      </c>
      <c r="K106" s="467" t="s">
        <v>815</v>
      </c>
      <c r="L106" s="467" t="s">
        <v>815</v>
      </c>
      <c r="M106" s="382" t="s">
        <v>355</v>
      </c>
      <c r="N106" s="387" t="s">
        <v>360</v>
      </c>
      <c r="O106" s="385">
        <v>45292</v>
      </c>
      <c r="P106" s="386">
        <v>45657</v>
      </c>
      <c r="Q106" s="385" t="s">
        <v>6</v>
      </c>
      <c r="R106" s="383" t="s">
        <v>820</v>
      </c>
      <c r="S106" s="384" t="s">
        <v>823</v>
      </c>
      <c r="T106" s="391" t="s">
        <v>63</v>
      </c>
      <c r="U106" s="392">
        <v>60</v>
      </c>
      <c r="V106" s="393">
        <v>2023</v>
      </c>
      <c r="W106" s="392">
        <v>60</v>
      </c>
      <c r="X106" s="392">
        <v>60</v>
      </c>
      <c r="Y106" s="392">
        <v>60</v>
      </c>
      <c r="Z106" s="392">
        <v>60</v>
      </c>
      <c r="AA106" s="392"/>
      <c r="AB106" s="392"/>
      <c r="AC106" s="392"/>
      <c r="AD106" s="392"/>
      <c r="AE106" s="392"/>
      <c r="AF106" s="392"/>
      <c r="AG106" s="392"/>
      <c r="AH106" s="392"/>
      <c r="AI106" s="392">
        <f t="shared" si="30"/>
        <v>240</v>
      </c>
      <c r="AJ106" s="394"/>
      <c r="AK106" s="394"/>
      <c r="AL106" s="394"/>
      <c r="AM106" s="394"/>
      <c r="AN106" s="394"/>
      <c r="AO106" s="394"/>
      <c r="AP106" s="394"/>
      <c r="AQ106" s="394"/>
      <c r="AR106" s="394"/>
      <c r="AS106" s="394"/>
      <c r="AT106" s="394"/>
      <c r="AU106" s="394"/>
      <c r="AV106" s="395" t="str">
        <f t="shared" si="37"/>
        <v/>
      </c>
      <c r="AW106" s="396"/>
      <c r="AX106" s="397" t="s">
        <v>88</v>
      </c>
      <c r="AY106" s="396"/>
      <c r="AZ106" s="397"/>
      <c r="BA106" s="396"/>
      <c r="BB106" s="397"/>
      <c r="BC106" s="396"/>
      <c r="BD106" s="397"/>
      <c r="BE106" s="396"/>
      <c r="BF106" s="397"/>
      <c r="BG106" s="396"/>
      <c r="BH106" s="397"/>
      <c r="BI106" s="396"/>
      <c r="BJ106" s="397"/>
      <c r="BK106" s="396"/>
      <c r="BL106" s="397"/>
      <c r="BM106" s="396"/>
      <c r="BN106" s="397"/>
      <c r="BO106" s="396"/>
      <c r="BP106" s="397"/>
      <c r="BQ106" s="396"/>
      <c r="BR106" s="397"/>
      <c r="BS106" s="396"/>
      <c r="BT106" s="397"/>
      <c r="BU106" s="396"/>
      <c r="BV106" s="397"/>
      <c r="BW106" s="396"/>
      <c r="BX106" s="397"/>
      <c r="BY106" s="396"/>
      <c r="BZ106" s="397"/>
      <c r="CA106" s="396"/>
      <c r="CB106" s="397"/>
      <c r="CC106" s="396"/>
      <c r="CD106" s="397"/>
      <c r="CE106" s="396"/>
      <c r="CF106" s="397"/>
      <c r="CG106" s="396"/>
      <c r="CH106" s="397"/>
      <c r="CI106" s="396"/>
      <c r="CJ106" s="397"/>
      <c r="CK106" s="396"/>
      <c r="CL106" s="397"/>
      <c r="CM106" s="396"/>
      <c r="CN106" s="397"/>
      <c r="CO106" s="396"/>
      <c r="CP106" s="397"/>
      <c r="CQ106" s="396"/>
      <c r="CR106" s="397"/>
      <c r="CS106" s="395" t="str">
        <f t="shared" si="31"/>
        <v/>
      </c>
      <c r="CT106" s="398" t="s">
        <v>299</v>
      </c>
      <c r="CU106" s="399"/>
      <c r="CV106" s="399"/>
      <c r="CW106" s="400" t="str">
        <f>IF(CV106="","",IF(IF(OR(T106=Desplegables!$B$5,T106=Desplegables!$B$6,),(U106-CV106)/(U106-W106),CV106/W106)&lt;0,0%,IF(IF(OR(T106=Desplegables!$B$5,T106=Desplegables!$B$6,),(U106-CV106)/(U106-W106),CV106/W106)&gt;1,100%,IF(OR(T106=Desplegables!$B$5,T106=Desplegables!$B$6,),(U106-CV106)/(U106-W106),CV106/W106))))</f>
        <v/>
      </c>
      <c r="CX106" s="400" t="str">
        <f>IF(CV106="","",IF(IF(OR(T106=Desplegables!$B$5,T106=Desplegables!$B$6,),(U106-CV106)/(U106-AI106),CV106/AI106)&lt;0,0%,IF(IF(OR(T106=Desplegables!$B$5,T106=Desplegables!$B$6,),(U106-CV106)/(U106-AI106),CV106/AI106)&gt;1,100%,IF(OR(T106=Desplegables!$B$5,T106=Desplegables!$B$6,),(U106-CV106)/(U106-AI106),CV106/AI106))))</f>
        <v/>
      </c>
      <c r="CY106" s="401"/>
      <c r="CZ106" s="401"/>
      <c r="DA106" s="400" t="str">
        <f t="shared" si="32"/>
        <v/>
      </c>
      <c r="DB106" s="403" t="str">
        <f t="shared" si="33"/>
        <v/>
      </c>
      <c r="DC106" s="404" t="str">
        <f t="shared" si="34"/>
        <v/>
      </c>
      <c r="DD106" s="404" t="str">
        <f t="shared" si="35"/>
        <v/>
      </c>
      <c r="DE106" s="398" t="s">
        <v>299</v>
      </c>
      <c r="DF106" s="405"/>
      <c r="DG106" s="400" t="str">
        <f>IF(DF106="","",IF(IF(OR(T106=Desplegables!$B$5,T106=Desplegables!$B$6,),(U106-DF106)/(U106-W106),DF106/W106)&lt;0,0%,IF(IF(OR(T106=Desplegables!$B$5,T106=Desplegables!$B$6,),(U106-DF106)/(U106-W106),DF106/W106)&gt;1,100%,IF(OR(T106=Desplegables!$B$5,T106=Desplegables!$B$6,),(U106-DF106)/(U106-W106),DF106/W106))))</f>
        <v/>
      </c>
      <c r="DH106" s="400" t="str">
        <f>IF(DF106="","",IF(IF(OR(T106=Desplegables!$B$5,T106=Desplegables!$B$6,),(U106-DF106)/(U106-AI106),DF106/AI106)&lt;0,0%,IF(IF(OR(T106=Desplegables!$B$5,T106=Desplegables!$B$6,),(U106-DF106)/(U106-AI106),DF106/AI106)&gt;1,100%,IF(OR(T106=Desplegables!$B$5,T106=Desplegables!$B$6,),(U106-DF106)/(U106-AI106),DF106/AI106))))</f>
        <v/>
      </c>
      <c r="DI106" s="406"/>
      <c r="DJ106" s="400" t="str">
        <f t="shared" si="26"/>
        <v/>
      </c>
      <c r="DK106" s="407" t="str">
        <f t="shared" si="27"/>
        <v/>
      </c>
      <c r="DL106" s="408" t="str">
        <f t="shared" si="28"/>
        <v/>
      </c>
      <c r="DM106" s="409" t="str">
        <f t="shared" si="29"/>
        <v/>
      </c>
      <c r="DN106" s="410"/>
    </row>
    <row r="107" spans="2:118" s="411" customFormat="1" ht="102">
      <c r="B107" s="378" t="s">
        <v>893</v>
      </c>
      <c r="C107" s="380">
        <f>SUMIF(B$90:B$118,#REF!,I$90:I$118)</f>
        <v>0</v>
      </c>
      <c r="D107" s="379" t="s">
        <v>782</v>
      </c>
      <c r="E107" s="380">
        <f>SUMIF(D$90:D$118,D90,I$90:I$118)</f>
        <v>0.27586206896551729</v>
      </c>
      <c r="F107" s="379" t="s">
        <v>806</v>
      </c>
      <c r="G107" s="380">
        <f>SUMIF(F$90:F$118,#REF!,I$90:I$118)</f>
        <v>0</v>
      </c>
      <c r="H107" s="381" t="s">
        <v>812</v>
      </c>
      <c r="I107" s="389">
        <f t="shared" si="36"/>
        <v>3.4482758620689655E-2</v>
      </c>
      <c r="J107" s="390" t="s">
        <v>189</v>
      </c>
      <c r="K107" s="467" t="s">
        <v>815</v>
      </c>
      <c r="L107" s="467" t="s">
        <v>815</v>
      </c>
      <c r="M107" s="382" t="s">
        <v>355</v>
      </c>
      <c r="N107" s="387" t="s">
        <v>360</v>
      </c>
      <c r="O107" s="385">
        <v>45292</v>
      </c>
      <c r="P107" s="386">
        <v>45657</v>
      </c>
      <c r="Q107" s="385" t="s">
        <v>6</v>
      </c>
      <c r="R107" s="383" t="s">
        <v>819</v>
      </c>
      <c r="S107" s="384" t="s">
        <v>823</v>
      </c>
      <c r="T107" s="391" t="s">
        <v>63</v>
      </c>
      <c r="U107" s="392">
        <v>60</v>
      </c>
      <c r="V107" s="393">
        <v>2023</v>
      </c>
      <c r="W107" s="392">
        <v>60</v>
      </c>
      <c r="X107" s="392">
        <v>60</v>
      </c>
      <c r="Y107" s="392">
        <v>60</v>
      </c>
      <c r="Z107" s="392">
        <v>60</v>
      </c>
      <c r="AA107" s="392"/>
      <c r="AB107" s="392"/>
      <c r="AC107" s="392"/>
      <c r="AD107" s="392"/>
      <c r="AE107" s="392"/>
      <c r="AF107" s="392"/>
      <c r="AG107" s="392"/>
      <c r="AH107" s="392"/>
      <c r="AI107" s="392">
        <f t="shared" si="30"/>
        <v>240</v>
      </c>
      <c r="AJ107" s="394"/>
      <c r="AK107" s="394"/>
      <c r="AL107" s="394"/>
      <c r="AM107" s="394"/>
      <c r="AN107" s="394"/>
      <c r="AO107" s="394"/>
      <c r="AP107" s="394"/>
      <c r="AQ107" s="394"/>
      <c r="AR107" s="394"/>
      <c r="AS107" s="394"/>
      <c r="AT107" s="394"/>
      <c r="AU107" s="394"/>
      <c r="AV107" s="395" t="str">
        <f t="shared" si="37"/>
        <v/>
      </c>
      <c r="AW107" s="396"/>
      <c r="AX107" s="397" t="s">
        <v>88</v>
      </c>
      <c r="AY107" s="396"/>
      <c r="AZ107" s="397"/>
      <c r="BA107" s="396"/>
      <c r="BB107" s="397"/>
      <c r="BC107" s="396"/>
      <c r="BD107" s="397"/>
      <c r="BE107" s="396"/>
      <c r="BF107" s="397"/>
      <c r="BG107" s="396"/>
      <c r="BH107" s="397"/>
      <c r="BI107" s="396"/>
      <c r="BJ107" s="397"/>
      <c r="BK107" s="396"/>
      <c r="BL107" s="397"/>
      <c r="BM107" s="396"/>
      <c r="BN107" s="397"/>
      <c r="BO107" s="396"/>
      <c r="BP107" s="397"/>
      <c r="BQ107" s="396"/>
      <c r="BR107" s="397"/>
      <c r="BS107" s="396"/>
      <c r="BT107" s="397"/>
      <c r="BU107" s="396"/>
      <c r="BV107" s="397"/>
      <c r="BW107" s="396"/>
      <c r="BX107" s="397"/>
      <c r="BY107" s="396"/>
      <c r="BZ107" s="397"/>
      <c r="CA107" s="396"/>
      <c r="CB107" s="397"/>
      <c r="CC107" s="396"/>
      <c r="CD107" s="397"/>
      <c r="CE107" s="396"/>
      <c r="CF107" s="397"/>
      <c r="CG107" s="396"/>
      <c r="CH107" s="397"/>
      <c r="CI107" s="396"/>
      <c r="CJ107" s="397"/>
      <c r="CK107" s="396"/>
      <c r="CL107" s="397"/>
      <c r="CM107" s="396"/>
      <c r="CN107" s="397"/>
      <c r="CO107" s="396"/>
      <c r="CP107" s="397"/>
      <c r="CQ107" s="396"/>
      <c r="CR107" s="397"/>
      <c r="CS107" s="395" t="str">
        <f t="shared" si="31"/>
        <v/>
      </c>
      <c r="CT107" s="398" t="s">
        <v>300</v>
      </c>
      <c r="CU107" s="399"/>
      <c r="CV107" s="399"/>
      <c r="CW107" s="400" t="str">
        <f>IF(CV107="","",IF(IF(OR(T107=Desplegables!$B$5,T107=Desplegables!$B$6,),(U107-CV107)/(U107-W107),CV107/W107)&lt;0,0%,IF(IF(OR(T107=Desplegables!$B$5,T107=Desplegables!$B$6,),(U107-CV107)/(U107-W107),CV107/W107)&gt;1,100%,IF(OR(T107=Desplegables!$B$5,T107=Desplegables!$B$6,),(U107-CV107)/(U107-W107),CV107/W107))))</f>
        <v/>
      </c>
      <c r="CX107" s="400" t="str">
        <f>IF(CV107="","",IF(IF(OR(T107=Desplegables!$B$5,T107=Desplegables!$B$6,),(U107-CV107)/(U107-AI107),CV107/AI107)&lt;0,0%,IF(IF(OR(T107=Desplegables!$B$5,T107=Desplegables!$B$6,),(U107-CV107)/(U107-AI107),CV107/AI107)&gt;1,100%,IF(OR(T107=Desplegables!$B$5,T107=Desplegables!$B$6,),(U107-CV107)/(U107-AI107),CV107/AI107))))</f>
        <v/>
      </c>
      <c r="CY107" s="401"/>
      <c r="CZ107" s="401"/>
      <c r="DA107" s="400" t="str">
        <f t="shared" si="32"/>
        <v/>
      </c>
      <c r="DB107" s="403" t="str">
        <f t="shared" si="33"/>
        <v/>
      </c>
      <c r="DC107" s="404" t="str">
        <f t="shared" si="34"/>
        <v/>
      </c>
      <c r="DD107" s="404" t="str">
        <f t="shared" si="35"/>
        <v/>
      </c>
      <c r="DE107" s="398" t="s">
        <v>300</v>
      </c>
      <c r="DF107" s="405"/>
      <c r="DG107" s="400" t="str">
        <f>IF(DF107="","",IF(IF(OR(T107=Desplegables!$B$5,T107=Desplegables!$B$6,),(U107-DF107)/(U107-W107),DF107/W107)&lt;0,0%,IF(IF(OR(T107=Desplegables!$B$5,T107=Desplegables!$B$6,),(U107-DF107)/(U107-W107),DF107/W107)&gt;1,100%,IF(OR(T107=Desplegables!$B$5,T107=Desplegables!$B$6,),(U107-DF107)/(U107-W107),DF107/W107))))</f>
        <v/>
      </c>
      <c r="DH107" s="400" t="str">
        <f>IF(DF107="","",IF(IF(OR(T107=Desplegables!$B$5,T107=Desplegables!$B$6,),(U107-DF107)/(U107-AI107),DF107/AI107)&lt;0,0%,IF(IF(OR(T107=Desplegables!$B$5,T107=Desplegables!$B$6,),(U107-DF107)/(U107-AI107),DF107/AI107)&gt;1,100%,IF(OR(T107=Desplegables!$B$5,T107=Desplegables!$B$6,),(U107-DF107)/(U107-AI107),DF107/AI107))))</f>
        <v/>
      </c>
      <c r="DI107" s="406"/>
      <c r="DJ107" s="400" t="str">
        <f t="shared" si="26"/>
        <v/>
      </c>
      <c r="DK107" s="407" t="str">
        <f t="shared" si="27"/>
        <v/>
      </c>
      <c r="DL107" s="408" t="str">
        <f t="shared" si="28"/>
        <v/>
      </c>
      <c r="DM107" s="409" t="str">
        <f t="shared" si="29"/>
        <v/>
      </c>
      <c r="DN107" s="410"/>
    </row>
    <row r="108" spans="2:118" s="411" customFormat="1" ht="89.25">
      <c r="B108" s="378" t="s">
        <v>893</v>
      </c>
      <c r="C108" s="380">
        <f>SUMIF(B$90:B$118,#REF!,I$90:I$118)</f>
        <v>0</v>
      </c>
      <c r="D108" s="379" t="s">
        <v>782</v>
      </c>
      <c r="E108" s="380">
        <f>SUMIF(D$90:D$118,D90,I$90:I$118)</f>
        <v>0.27586206896551729</v>
      </c>
      <c r="F108" s="379" t="s">
        <v>807</v>
      </c>
      <c r="G108" s="380">
        <f>SUMIF(F$90:F$118,#REF!,I$90:I$118)</f>
        <v>0</v>
      </c>
      <c r="H108" s="381" t="s">
        <v>813</v>
      </c>
      <c r="I108" s="389">
        <f t="shared" si="36"/>
        <v>3.4482758620689655E-2</v>
      </c>
      <c r="J108" s="390" t="s">
        <v>189</v>
      </c>
      <c r="K108" s="467" t="s">
        <v>815</v>
      </c>
      <c r="L108" s="467" t="s">
        <v>815</v>
      </c>
      <c r="M108" s="382" t="s">
        <v>389</v>
      </c>
      <c r="N108" s="387" t="s">
        <v>390</v>
      </c>
      <c r="O108" s="385">
        <v>45292</v>
      </c>
      <c r="P108" s="386">
        <v>45657</v>
      </c>
      <c r="Q108" s="385" t="s">
        <v>6</v>
      </c>
      <c r="R108" s="383" t="s">
        <v>818</v>
      </c>
      <c r="S108" s="384" t="s">
        <v>823</v>
      </c>
      <c r="T108" s="391" t="s">
        <v>63</v>
      </c>
      <c r="U108" s="392">
        <v>60</v>
      </c>
      <c r="V108" s="393">
        <v>2023</v>
      </c>
      <c r="W108" s="392">
        <v>60</v>
      </c>
      <c r="X108" s="392">
        <v>60</v>
      </c>
      <c r="Y108" s="392">
        <v>60</v>
      </c>
      <c r="Z108" s="392">
        <v>60</v>
      </c>
      <c r="AA108" s="392"/>
      <c r="AB108" s="392"/>
      <c r="AC108" s="392"/>
      <c r="AD108" s="392"/>
      <c r="AE108" s="392"/>
      <c r="AF108" s="392"/>
      <c r="AG108" s="392"/>
      <c r="AH108" s="392"/>
      <c r="AI108" s="392">
        <f t="shared" si="30"/>
        <v>240</v>
      </c>
      <c r="AJ108" s="394"/>
      <c r="AK108" s="394"/>
      <c r="AL108" s="394"/>
      <c r="AM108" s="394"/>
      <c r="AN108" s="394"/>
      <c r="AO108" s="394"/>
      <c r="AP108" s="394"/>
      <c r="AQ108" s="394"/>
      <c r="AR108" s="394"/>
      <c r="AS108" s="394"/>
      <c r="AT108" s="394"/>
      <c r="AU108" s="394"/>
      <c r="AV108" s="395" t="str">
        <f t="shared" si="37"/>
        <v/>
      </c>
      <c r="AW108" s="396"/>
      <c r="AX108" s="397" t="s">
        <v>88</v>
      </c>
      <c r="AY108" s="396"/>
      <c r="AZ108" s="397"/>
      <c r="BA108" s="396"/>
      <c r="BB108" s="397"/>
      <c r="BC108" s="396"/>
      <c r="BD108" s="397"/>
      <c r="BE108" s="396"/>
      <c r="BF108" s="397"/>
      <c r="BG108" s="396"/>
      <c r="BH108" s="397"/>
      <c r="BI108" s="396"/>
      <c r="BJ108" s="397"/>
      <c r="BK108" s="396"/>
      <c r="BL108" s="397"/>
      <c r="BM108" s="396"/>
      <c r="BN108" s="397"/>
      <c r="BO108" s="396"/>
      <c r="BP108" s="397"/>
      <c r="BQ108" s="396"/>
      <c r="BR108" s="397"/>
      <c r="BS108" s="396"/>
      <c r="BT108" s="397"/>
      <c r="BU108" s="396"/>
      <c r="BV108" s="397"/>
      <c r="BW108" s="396"/>
      <c r="BX108" s="397"/>
      <c r="BY108" s="396"/>
      <c r="BZ108" s="397"/>
      <c r="CA108" s="396"/>
      <c r="CB108" s="397"/>
      <c r="CC108" s="396"/>
      <c r="CD108" s="397"/>
      <c r="CE108" s="396"/>
      <c r="CF108" s="397"/>
      <c r="CG108" s="396"/>
      <c r="CH108" s="397"/>
      <c r="CI108" s="396"/>
      <c r="CJ108" s="397"/>
      <c r="CK108" s="396"/>
      <c r="CL108" s="397"/>
      <c r="CM108" s="396"/>
      <c r="CN108" s="397"/>
      <c r="CO108" s="396"/>
      <c r="CP108" s="397"/>
      <c r="CQ108" s="396"/>
      <c r="CR108" s="397"/>
      <c r="CS108" s="395" t="str">
        <f t="shared" si="31"/>
        <v/>
      </c>
      <c r="CT108" s="398" t="s">
        <v>301</v>
      </c>
      <c r="CU108" s="399"/>
      <c r="CV108" s="399"/>
      <c r="CW108" s="400" t="str">
        <f>IF(CV108="","",IF(IF(OR(T108=Desplegables!$B$5,T108=Desplegables!$B$6,),(U108-CV108)/(U108-W108),CV108/W108)&lt;0,0%,IF(IF(OR(T108=Desplegables!$B$5,T108=Desplegables!$B$6,),(U108-CV108)/(U108-W108),CV108/W108)&gt;1,100%,IF(OR(T108=Desplegables!$B$5,T108=Desplegables!$B$6,),(U108-CV108)/(U108-W108),CV108/W108))))</f>
        <v/>
      </c>
      <c r="CX108" s="400" t="str">
        <f>IF(CV108="","",IF(IF(OR(T108=Desplegables!$B$5,T108=Desplegables!$B$6,),(U108-CV108)/(U108-AI108),CV108/AI108)&lt;0,0%,IF(IF(OR(T108=Desplegables!$B$5,T108=Desplegables!$B$6,),(U108-CV108)/(U108-AI108),CV108/AI108)&gt;1,100%,IF(OR(T108=Desplegables!$B$5,T108=Desplegables!$B$6,),(U108-CV108)/(U108-AI108),CV108/AI108))))</f>
        <v/>
      </c>
      <c r="CY108" s="401"/>
      <c r="CZ108" s="401"/>
      <c r="DA108" s="400" t="str">
        <f t="shared" si="32"/>
        <v/>
      </c>
      <c r="DB108" s="403" t="str">
        <f t="shared" si="33"/>
        <v/>
      </c>
      <c r="DC108" s="404" t="str">
        <f t="shared" si="34"/>
        <v/>
      </c>
      <c r="DD108" s="404" t="str">
        <f t="shared" si="35"/>
        <v/>
      </c>
      <c r="DE108" s="398" t="s">
        <v>301</v>
      </c>
      <c r="DF108" s="405"/>
      <c r="DG108" s="400" t="str">
        <f>IF(DF108="","",IF(IF(OR(T108=Desplegables!$B$5,T108=Desplegables!$B$6,),(U108-DF108)/(U108-W108),DF108/W108)&lt;0,0%,IF(IF(OR(T108=Desplegables!$B$5,T108=Desplegables!$B$6,),(U108-DF108)/(U108-W108),DF108/W108)&gt;1,100%,IF(OR(T108=Desplegables!$B$5,T108=Desplegables!$B$6,),(U108-DF108)/(U108-W108),DF108/W108))))</f>
        <v/>
      </c>
      <c r="DH108" s="400" t="str">
        <f>IF(DF108="","",IF(IF(OR(T108=Desplegables!$B$5,T108=Desplegables!$B$6,),(U108-DF108)/(U108-AI108),DF108/AI108)&lt;0,0%,IF(IF(OR(T108=Desplegables!$B$5,T108=Desplegables!$B$6,),(U108-DF108)/(U108-AI108),DF108/AI108)&gt;1,100%,IF(OR(T108=Desplegables!$B$5,T108=Desplegables!$B$6,),(U108-DF108)/(U108-AI108),DF108/AI108))))</f>
        <v/>
      </c>
      <c r="DI108" s="406"/>
      <c r="DJ108" s="400" t="str">
        <f t="shared" si="26"/>
        <v/>
      </c>
      <c r="DK108" s="407" t="str">
        <f t="shared" si="27"/>
        <v/>
      </c>
      <c r="DL108" s="408" t="str">
        <f t="shared" si="28"/>
        <v/>
      </c>
      <c r="DM108" s="409" t="str">
        <f t="shared" si="29"/>
        <v/>
      </c>
      <c r="DN108" s="410"/>
    </row>
    <row r="109" spans="2:118" s="411" customFormat="1" ht="140.25">
      <c r="B109" s="378" t="s">
        <v>893</v>
      </c>
      <c r="C109" s="380">
        <f>SUMIF(B$90:B$118,#REF!,I$90:I$118)</f>
        <v>0</v>
      </c>
      <c r="D109" s="379" t="s">
        <v>782</v>
      </c>
      <c r="E109" s="380">
        <f>SUMIF(D$90:D$118,D90,I$90:I$118)</f>
        <v>0.27586206896551729</v>
      </c>
      <c r="F109" s="379" t="s">
        <v>808</v>
      </c>
      <c r="G109" s="380">
        <f>SUMIF(F$90:F$118,#REF!,I$90:I$118)</f>
        <v>0</v>
      </c>
      <c r="H109" s="381" t="s">
        <v>814</v>
      </c>
      <c r="I109" s="389">
        <f t="shared" si="36"/>
        <v>3.4482758620689655E-2</v>
      </c>
      <c r="J109" s="390" t="s">
        <v>189</v>
      </c>
      <c r="K109" s="467" t="s">
        <v>817</v>
      </c>
      <c r="L109" s="467" t="s">
        <v>817</v>
      </c>
      <c r="M109" s="382" t="s">
        <v>389</v>
      </c>
      <c r="N109" s="387" t="s">
        <v>390</v>
      </c>
      <c r="O109" s="385">
        <v>45292</v>
      </c>
      <c r="P109" s="386">
        <v>45657</v>
      </c>
      <c r="Q109" s="385" t="s">
        <v>6</v>
      </c>
      <c r="R109" s="383" t="s">
        <v>824</v>
      </c>
      <c r="S109" s="384" t="s">
        <v>825</v>
      </c>
      <c r="T109" s="391" t="s">
        <v>63</v>
      </c>
      <c r="U109" s="392">
        <v>60</v>
      </c>
      <c r="V109" s="393">
        <v>2023</v>
      </c>
      <c r="W109" s="392">
        <v>60</v>
      </c>
      <c r="X109" s="392">
        <v>60</v>
      </c>
      <c r="Y109" s="392">
        <v>60</v>
      </c>
      <c r="Z109" s="392">
        <v>60</v>
      </c>
      <c r="AA109" s="392"/>
      <c r="AB109" s="392"/>
      <c r="AC109" s="392"/>
      <c r="AD109" s="392"/>
      <c r="AE109" s="392"/>
      <c r="AF109" s="392"/>
      <c r="AG109" s="392"/>
      <c r="AH109" s="392"/>
      <c r="AI109" s="392">
        <f t="shared" si="30"/>
        <v>240</v>
      </c>
      <c r="AJ109" s="394"/>
      <c r="AK109" s="394"/>
      <c r="AL109" s="394"/>
      <c r="AM109" s="394"/>
      <c r="AN109" s="394"/>
      <c r="AO109" s="394"/>
      <c r="AP109" s="394"/>
      <c r="AQ109" s="394"/>
      <c r="AR109" s="394"/>
      <c r="AS109" s="394"/>
      <c r="AT109" s="394"/>
      <c r="AU109" s="394"/>
      <c r="AV109" s="395" t="str">
        <f t="shared" si="37"/>
        <v/>
      </c>
      <c r="AW109" s="396"/>
      <c r="AX109" s="397" t="s">
        <v>88</v>
      </c>
      <c r="AY109" s="396"/>
      <c r="AZ109" s="397"/>
      <c r="BA109" s="396"/>
      <c r="BB109" s="397"/>
      <c r="BC109" s="396"/>
      <c r="BD109" s="397"/>
      <c r="BE109" s="396"/>
      <c r="BF109" s="397"/>
      <c r="BG109" s="396"/>
      <c r="BH109" s="397"/>
      <c r="BI109" s="396"/>
      <c r="BJ109" s="397"/>
      <c r="BK109" s="396"/>
      <c r="BL109" s="397"/>
      <c r="BM109" s="396"/>
      <c r="BN109" s="397"/>
      <c r="BO109" s="396"/>
      <c r="BP109" s="397"/>
      <c r="BQ109" s="396"/>
      <c r="BR109" s="397"/>
      <c r="BS109" s="396"/>
      <c r="BT109" s="397"/>
      <c r="BU109" s="396"/>
      <c r="BV109" s="397"/>
      <c r="BW109" s="396"/>
      <c r="BX109" s="397"/>
      <c r="BY109" s="396"/>
      <c r="BZ109" s="397"/>
      <c r="CA109" s="396"/>
      <c r="CB109" s="397"/>
      <c r="CC109" s="396"/>
      <c r="CD109" s="397"/>
      <c r="CE109" s="396"/>
      <c r="CF109" s="397"/>
      <c r="CG109" s="396"/>
      <c r="CH109" s="397"/>
      <c r="CI109" s="396"/>
      <c r="CJ109" s="397"/>
      <c r="CK109" s="396"/>
      <c r="CL109" s="397"/>
      <c r="CM109" s="396"/>
      <c r="CN109" s="397"/>
      <c r="CO109" s="396"/>
      <c r="CP109" s="397"/>
      <c r="CQ109" s="396"/>
      <c r="CR109" s="397"/>
      <c r="CS109" s="395" t="str">
        <f t="shared" si="31"/>
        <v/>
      </c>
      <c r="CT109" s="398" t="s">
        <v>302</v>
      </c>
      <c r="CU109" s="399"/>
      <c r="CV109" s="399"/>
      <c r="CW109" s="400" t="str">
        <f>IF(CV109="","",IF(IF(OR(T109=Desplegables!$B$5,T109=Desplegables!$B$6,),(U109-CV109)/(U109-W109),CV109/W109)&lt;0,0%,IF(IF(OR(T109=Desplegables!$B$5,T109=Desplegables!$B$6,),(U109-CV109)/(U109-W109),CV109/W109)&gt;1,100%,IF(OR(T109=Desplegables!$B$5,T109=Desplegables!$B$6,),(U109-CV109)/(U109-W109),CV109/W109))))</f>
        <v/>
      </c>
      <c r="CX109" s="400" t="str">
        <f>IF(CV109="","",IF(IF(OR(T109=Desplegables!$B$5,T109=Desplegables!$B$6,),(U109-CV109)/(U109-AI109),CV109/AI109)&lt;0,0%,IF(IF(OR(T109=Desplegables!$B$5,T109=Desplegables!$B$6,),(U109-CV109)/(U109-AI109),CV109/AI109)&gt;1,100%,IF(OR(T109=Desplegables!$B$5,T109=Desplegables!$B$6,),(U109-CV109)/(U109-AI109),CV109/AI109))))</f>
        <v/>
      </c>
      <c r="CY109" s="401"/>
      <c r="CZ109" s="401"/>
      <c r="DA109" s="400" t="str">
        <f t="shared" si="32"/>
        <v/>
      </c>
      <c r="DB109" s="403" t="str">
        <f t="shared" si="33"/>
        <v/>
      </c>
      <c r="DC109" s="404" t="str">
        <f t="shared" si="34"/>
        <v/>
      </c>
      <c r="DD109" s="404" t="str">
        <f t="shared" si="35"/>
        <v/>
      </c>
      <c r="DE109" s="398" t="s">
        <v>302</v>
      </c>
      <c r="DF109" s="405"/>
      <c r="DG109" s="400" t="str">
        <f>IF(DF109="","",IF(IF(OR(T109=Desplegables!$B$5,T109=Desplegables!$B$6,),(U109-DF109)/(U109-W109),DF109/W109)&lt;0,0%,IF(IF(OR(T109=Desplegables!$B$5,T109=Desplegables!$B$6,),(U109-DF109)/(U109-W109),DF109/W109)&gt;1,100%,IF(OR(T109=Desplegables!$B$5,T109=Desplegables!$B$6,),(U109-DF109)/(U109-W109),DF109/W109))))</f>
        <v/>
      </c>
      <c r="DH109" s="400" t="str">
        <f>IF(DF109="","",IF(IF(OR(T109=Desplegables!$B$5,T109=Desplegables!$B$6,),(U109-DF109)/(U109-AI109),DF109/AI109)&lt;0,0%,IF(IF(OR(T109=Desplegables!$B$5,T109=Desplegables!$B$6,),(U109-DF109)/(U109-AI109),DF109/AI109)&gt;1,100%,IF(OR(T109=Desplegables!$B$5,T109=Desplegables!$B$6,),(U109-DF109)/(U109-AI109),DF109/AI109))))</f>
        <v/>
      </c>
      <c r="DI109" s="406"/>
      <c r="DJ109" s="400" t="str">
        <f t="shared" si="26"/>
        <v/>
      </c>
      <c r="DK109" s="407" t="str">
        <f t="shared" si="27"/>
        <v/>
      </c>
      <c r="DL109" s="408" t="str">
        <f t="shared" si="28"/>
        <v/>
      </c>
      <c r="DM109" s="409" t="str">
        <f t="shared" si="29"/>
        <v/>
      </c>
      <c r="DN109" s="410"/>
    </row>
    <row r="110" spans="2:118" s="411" customFormat="1" ht="63.75">
      <c r="B110" s="378" t="s">
        <v>894</v>
      </c>
      <c r="C110" s="380">
        <f>SUMIF(B$90:B$118,#REF!,I$90:I$118)</f>
        <v>0</v>
      </c>
      <c r="D110" s="379" t="s">
        <v>782</v>
      </c>
      <c r="E110" s="380">
        <f>SUMIF(D$90:D$118,D90,I$90:I$118)</f>
        <v>0.27586206896551729</v>
      </c>
      <c r="F110" s="379" t="s">
        <v>826</v>
      </c>
      <c r="G110" s="380">
        <f>SUMIF(F$90:F$118,#REF!,I$90:I$118)</f>
        <v>0</v>
      </c>
      <c r="H110" s="381" t="s">
        <v>828</v>
      </c>
      <c r="I110" s="389">
        <f t="shared" si="36"/>
        <v>3.4482758620689655E-2</v>
      </c>
      <c r="J110" s="390" t="s">
        <v>189</v>
      </c>
      <c r="K110" s="467" t="s">
        <v>830</v>
      </c>
      <c r="L110" s="467" t="s">
        <v>830</v>
      </c>
      <c r="M110" s="382" t="s">
        <v>389</v>
      </c>
      <c r="N110" s="387" t="s">
        <v>390</v>
      </c>
      <c r="O110" s="385">
        <v>45292</v>
      </c>
      <c r="P110" s="386">
        <v>45657</v>
      </c>
      <c r="Q110" s="385" t="s">
        <v>6</v>
      </c>
      <c r="R110" s="383" t="s">
        <v>831</v>
      </c>
      <c r="S110" s="384" t="s">
        <v>833</v>
      </c>
      <c r="T110" s="391" t="s">
        <v>63</v>
      </c>
      <c r="U110" s="392">
        <v>60</v>
      </c>
      <c r="V110" s="393">
        <v>2023</v>
      </c>
      <c r="W110" s="392">
        <v>60</v>
      </c>
      <c r="X110" s="392">
        <v>60</v>
      </c>
      <c r="Y110" s="392">
        <v>60</v>
      </c>
      <c r="Z110" s="392">
        <v>60</v>
      </c>
      <c r="AA110" s="392"/>
      <c r="AB110" s="392"/>
      <c r="AC110" s="392"/>
      <c r="AD110" s="392"/>
      <c r="AE110" s="392"/>
      <c r="AF110" s="392"/>
      <c r="AG110" s="392"/>
      <c r="AH110" s="392"/>
      <c r="AI110" s="392">
        <f t="shared" si="30"/>
        <v>240</v>
      </c>
      <c r="AJ110" s="394"/>
      <c r="AK110" s="394"/>
      <c r="AL110" s="394"/>
      <c r="AM110" s="394"/>
      <c r="AN110" s="394"/>
      <c r="AO110" s="394"/>
      <c r="AP110" s="394"/>
      <c r="AQ110" s="394"/>
      <c r="AR110" s="394"/>
      <c r="AS110" s="394"/>
      <c r="AT110" s="394"/>
      <c r="AU110" s="394"/>
      <c r="AV110" s="395" t="str">
        <f t="shared" si="37"/>
        <v/>
      </c>
      <c r="AW110" s="396"/>
      <c r="AX110" s="397" t="s">
        <v>88</v>
      </c>
      <c r="AY110" s="396"/>
      <c r="AZ110" s="397"/>
      <c r="BA110" s="396"/>
      <c r="BB110" s="397"/>
      <c r="BC110" s="396"/>
      <c r="BD110" s="397"/>
      <c r="BE110" s="396"/>
      <c r="BF110" s="397"/>
      <c r="BG110" s="396"/>
      <c r="BH110" s="397"/>
      <c r="BI110" s="396"/>
      <c r="BJ110" s="397"/>
      <c r="BK110" s="396"/>
      <c r="BL110" s="397"/>
      <c r="BM110" s="396"/>
      <c r="BN110" s="397"/>
      <c r="BO110" s="396"/>
      <c r="BP110" s="397"/>
      <c r="BQ110" s="396"/>
      <c r="BR110" s="397"/>
      <c r="BS110" s="396"/>
      <c r="BT110" s="397"/>
      <c r="BU110" s="396"/>
      <c r="BV110" s="397"/>
      <c r="BW110" s="396"/>
      <c r="BX110" s="397"/>
      <c r="BY110" s="396"/>
      <c r="BZ110" s="397"/>
      <c r="CA110" s="396"/>
      <c r="CB110" s="397"/>
      <c r="CC110" s="396"/>
      <c r="CD110" s="397"/>
      <c r="CE110" s="396"/>
      <c r="CF110" s="397"/>
      <c r="CG110" s="396"/>
      <c r="CH110" s="397"/>
      <c r="CI110" s="396"/>
      <c r="CJ110" s="397"/>
      <c r="CK110" s="396"/>
      <c r="CL110" s="397"/>
      <c r="CM110" s="396"/>
      <c r="CN110" s="397"/>
      <c r="CO110" s="396"/>
      <c r="CP110" s="397"/>
      <c r="CQ110" s="396"/>
      <c r="CR110" s="397"/>
      <c r="CS110" s="395" t="str">
        <f t="shared" si="31"/>
        <v/>
      </c>
      <c r="CT110" s="398" t="s">
        <v>303</v>
      </c>
      <c r="CU110" s="399"/>
      <c r="CV110" s="399"/>
      <c r="CW110" s="400" t="str">
        <f>IF(CV110="","",IF(IF(OR(T110=Desplegables!$B$5,T110=Desplegables!$B$6,),(U110-CV110)/(U110-W110),CV110/W110)&lt;0,0%,IF(IF(OR(T110=Desplegables!$B$5,T110=Desplegables!$B$6,),(U110-CV110)/(U110-W110),CV110/W110)&gt;1,100%,IF(OR(T110=Desplegables!$B$5,T110=Desplegables!$B$6,),(U110-CV110)/(U110-W110),CV110/W110))))</f>
        <v/>
      </c>
      <c r="CX110" s="400" t="str">
        <f>IF(CV110="","",IF(IF(OR(T110=Desplegables!$B$5,T110=Desplegables!$B$6,),(U110-CV110)/(U110-AI110),CV110/AI110)&lt;0,0%,IF(IF(OR(T110=Desplegables!$B$5,T110=Desplegables!$B$6,),(U110-CV110)/(U110-AI110),CV110/AI110)&gt;1,100%,IF(OR(T110=Desplegables!$B$5,T110=Desplegables!$B$6,),(U110-CV110)/(U110-AI110),CV110/AI110))))</f>
        <v/>
      </c>
      <c r="CY110" s="401"/>
      <c r="CZ110" s="401"/>
      <c r="DA110" s="400" t="str">
        <f t="shared" si="32"/>
        <v/>
      </c>
      <c r="DB110" s="403" t="str">
        <f t="shared" si="33"/>
        <v/>
      </c>
      <c r="DC110" s="404" t="str">
        <f t="shared" si="34"/>
        <v/>
      </c>
      <c r="DD110" s="404" t="str">
        <f t="shared" si="35"/>
        <v/>
      </c>
      <c r="DE110" s="398" t="s">
        <v>303</v>
      </c>
      <c r="DF110" s="405"/>
      <c r="DG110" s="400" t="str">
        <f>IF(DF110="","",IF(IF(OR(T110=Desplegables!$B$5,T110=Desplegables!$B$6,),(U110-DF110)/(U110-W110),DF110/W110)&lt;0,0%,IF(IF(OR(T110=Desplegables!$B$5,T110=Desplegables!$B$6,),(U110-DF110)/(U110-W110),DF110/W110)&gt;1,100%,IF(OR(T110=Desplegables!$B$5,T110=Desplegables!$B$6,),(U110-DF110)/(U110-W110),DF110/W110))))</f>
        <v/>
      </c>
      <c r="DH110" s="400" t="str">
        <f>IF(DF110="","",IF(IF(OR(T110=Desplegables!$B$5,T110=Desplegables!$B$6,),(U110-DF110)/(U110-AI110),DF110/AI110)&lt;0,0%,IF(IF(OR(T110=Desplegables!$B$5,T110=Desplegables!$B$6,),(U110-DF110)/(U110-AI110),DF110/AI110)&gt;1,100%,IF(OR(T110=Desplegables!$B$5,T110=Desplegables!$B$6,),(U110-DF110)/(U110-AI110),DF110/AI110))))</f>
        <v/>
      </c>
      <c r="DI110" s="406"/>
      <c r="DJ110" s="400" t="str">
        <f t="shared" si="26"/>
        <v/>
      </c>
      <c r="DK110" s="407" t="str">
        <f t="shared" si="27"/>
        <v/>
      </c>
      <c r="DL110" s="408" t="str">
        <f t="shared" si="28"/>
        <v/>
      </c>
      <c r="DM110" s="409" t="str">
        <f t="shared" si="29"/>
        <v/>
      </c>
      <c r="DN110" s="410"/>
    </row>
    <row r="111" spans="2:118" s="411" customFormat="1" ht="63.75">
      <c r="B111" s="378" t="s">
        <v>894</v>
      </c>
      <c r="C111" s="380">
        <f>SUMIF(B$90:B$118,#REF!,I$90:I$118)</f>
        <v>0</v>
      </c>
      <c r="D111" s="379" t="s">
        <v>782</v>
      </c>
      <c r="E111" s="380">
        <f>SUMIF(D$90:D$118,D90,I$90:I$118)</f>
        <v>0.27586206896551729</v>
      </c>
      <c r="F111" s="379" t="s">
        <v>827</v>
      </c>
      <c r="G111" s="380">
        <f>SUMIF(F$90:F$118,#REF!,I$90:I$118)</f>
        <v>0</v>
      </c>
      <c r="H111" s="381" t="s">
        <v>829</v>
      </c>
      <c r="I111" s="389">
        <f t="shared" si="36"/>
        <v>3.4482758620689655E-2</v>
      </c>
      <c r="J111" s="390" t="s">
        <v>189</v>
      </c>
      <c r="K111" s="467" t="s">
        <v>830</v>
      </c>
      <c r="L111" s="467" t="s">
        <v>830</v>
      </c>
      <c r="M111" s="382" t="s">
        <v>389</v>
      </c>
      <c r="N111" s="387" t="s">
        <v>390</v>
      </c>
      <c r="O111" s="385">
        <v>45292</v>
      </c>
      <c r="P111" s="386">
        <v>45657</v>
      </c>
      <c r="Q111" s="385" t="s">
        <v>6</v>
      </c>
      <c r="R111" s="383" t="s">
        <v>832</v>
      </c>
      <c r="S111" s="384" t="s">
        <v>833</v>
      </c>
      <c r="T111" s="391" t="s">
        <v>63</v>
      </c>
      <c r="U111" s="392">
        <v>60</v>
      </c>
      <c r="V111" s="393">
        <v>2023</v>
      </c>
      <c r="W111" s="392">
        <v>60</v>
      </c>
      <c r="X111" s="392">
        <v>60</v>
      </c>
      <c r="Y111" s="392">
        <v>60</v>
      </c>
      <c r="Z111" s="392">
        <v>60</v>
      </c>
      <c r="AA111" s="392"/>
      <c r="AB111" s="392"/>
      <c r="AC111" s="392"/>
      <c r="AD111" s="392"/>
      <c r="AE111" s="392"/>
      <c r="AF111" s="392"/>
      <c r="AG111" s="392"/>
      <c r="AH111" s="392"/>
      <c r="AI111" s="392">
        <f t="shared" si="30"/>
        <v>240</v>
      </c>
      <c r="AJ111" s="394"/>
      <c r="AK111" s="394"/>
      <c r="AL111" s="394"/>
      <c r="AM111" s="394"/>
      <c r="AN111" s="394"/>
      <c r="AO111" s="394"/>
      <c r="AP111" s="394"/>
      <c r="AQ111" s="394"/>
      <c r="AR111" s="394"/>
      <c r="AS111" s="394"/>
      <c r="AT111" s="394"/>
      <c r="AU111" s="394"/>
      <c r="AV111" s="395" t="str">
        <f t="shared" si="37"/>
        <v/>
      </c>
      <c r="AW111" s="396"/>
      <c r="AX111" s="397" t="s">
        <v>88</v>
      </c>
      <c r="AY111" s="396"/>
      <c r="AZ111" s="397"/>
      <c r="BA111" s="396"/>
      <c r="BB111" s="397"/>
      <c r="BC111" s="396"/>
      <c r="BD111" s="397"/>
      <c r="BE111" s="396"/>
      <c r="BF111" s="397"/>
      <c r="BG111" s="396"/>
      <c r="BH111" s="397"/>
      <c r="BI111" s="396"/>
      <c r="BJ111" s="397"/>
      <c r="BK111" s="396"/>
      <c r="BL111" s="397"/>
      <c r="BM111" s="396"/>
      <c r="BN111" s="397"/>
      <c r="BO111" s="396"/>
      <c r="BP111" s="397"/>
      <c r="BQ111" s="396"/>
      <c r="BR111" s="397"/>
      <c r="BS111" s="396"/>
      <c r="BT111" s="397"/>
      <c r="BU111" s="396"/>
      <c r="BV111" s="397"/>
      <c r="BW111" s="396"/>
      <c r="BX111" s="397"/>
      <c r="BY111" s="396"/>
      <c r="BZ111" s="397"/>
      <c r="CA111" s="396"/>
      <c r="CB111" s="397"/>
      <c r="CC111" s="396"/>
      <c r="CD111" s="397"/>
      <c r="CE111" s="396"/>
      <c r="CF111" s="397"/>
      <c r="CG111" s="396"/>
      <c r="CH111" s="397"/>
      <c r="CI111" s="396"/>
      <c r="CJ111" s="397"/>
      <c r="CK111" s="396"/>
      <c r="CL111" s="397"/>
      <c r="CM111" s="396"/>
      <c r="CN111" s="397"/>
      <c r="CO111" s="396"/>
      <c r="CP111" s="397"/>
      <c r="CQ111" s="396"/>
      <c r="CR111" s="397"/>
      <c r="CS111" s="395" t="str">
        <f t="shared" si="31"/>
        <v/>
      </c>
      <c r="CT111" s="398" t="s">
        <v>304</v>
      </c>
      <c r="CU111" s="399"/>
      <c r="CV111" s="399"/>
      <c r="CW111" s="400" t="str">
        <f>IF(CV111="","",IF(IF(OR(T111=Desplegables!$B$5,T111=Desplegables!$B$6,),(U111-CV111)/(U111-W111),CV111/W111)&lt;0,0%,IF(IF(OR(T111=Desplegables!$B$5,T111=Desplegables!$B$6,),(U111-CV111)/(U111-W111),CV111/W111)&gt;1,100%,IF(OR(T111=Desplegables!$B$5,T111=Desplegables!$B$6,),(U111-CV111)/(U111-W111),CV111/W111))))</f>
        <v/>
      </c>
      <c r="CX111" s="400" t="str">
        <f>IF(CV111="","",IF(IF(OR(T111=Desplegables!$B$5,T111=Desplegables!$B$6,),(U111-CV111)/(U111-AI111),CV111/AI111)&lt;0,0%,IF(IF(OR(T111=Desplegables!$B$5,T111=Desplegables!$B$6,),(U111-CV111)/(U111-AI111),CV111/AI111)&gt;1,100%,IF(OR(T111=Desplegables!$B$5,T111=Desplegables!$B$6,),(U111-CV111)/(U111-AI111),CV111/AI111))))</f>
        <v/>
      </c>
      <c r="CY111" s="401"/>
      <c r="CZ111" s="401"/>
      <c r="DA111" s="400" t="str">
        <f t="shared" si="32"/>
        <v/>
      </c>
      <c r="DB111" s="403" t="str">
        <f t="shared" si="33"/>
        <v/>
      </c>
      <c r="DC111" s="404" t="str">
        <f t="shared" si="34"/>
        <v/>
      </c>
      <c r="DD111" s="404" t="str">
        <f t="shared" si="35"/>
        <v/>
      </c>
      <c r="DE111" s="398" t="s">
        <v>304</v>
      </c>
      <c r="DF111" s="405"/>
      <c r="DG111" s="400" t="str">
        <f>IF(DF111="","",IF(IF(OR(T111=Desplegables!$B$5,T111=Desplegables!$B$6,),(U111-DF111)/(U111-W111),DF111/W111)&lt;0,0%,IF(IF(OR(T111=Desplegables!$B$5,T111=Desplegables!$B$6,),(U111-DF111)/(U111-W111),DF111/W111)&gt;1,100%,IF(OR(T111=Desplegables!$B$5,T111=Desplegables!$B$6,),(U111-DF111)/(U111-W111),DF111/W111))))</f>
        <v/>
      </c>
      <c r="DH111" s="400" t="str">
        <f>IF(DF111="","",IF(IF(OR(T111=Desplegables!$B$5,T111=Desplegables!$B$6,),(U111-DF111)/(U111-AI111),DF111/AI111)&lt;0,0%,IF(IF(OR(T111=Desplegables!$B$5,T111=Desplegables!$B$6,),(U111-DF111)/(U111-AI111),DF111/AI111)&gt;1,100%,IF(OR(T111=Desplegables!$B$5,T111=Desplegables!$B$6,),(U111-DF111)/(U111-AI111),DF111/AI111))))</f>
        <v/>
      </c>
      <c r="DI111" s="406"/>
      <c r="DJ111" s="400" t="str">
        <f t="shared" si="26"/>
        <v/>
      </c>
      <c r="DK111" s="407" t="str">
        <f t="shared" si="27"/>
        <v/>
      </c>
      <c r="DL111" s="408" t="str">
        <f t="shared" si="28"/>
        <v/>
      </c>
      <c r="DM111" s="409" t="str">
        <f t="shared" si="29"/>
        <v/>
      </c>
      <c r="DN111" s="410"/>
    </row>
    <row r="112" spans="2:118" s="316" customFormat="1" ht="76.5">
      <c r="B112" s="317" t="s">
        <v>895</v>
      </c>
      <c r="C112" s="318">
        <f>SUMIF(B$90:B$118,#REF!,I$90:I$118)</f>
        <v>0</v>
      </c>
      <c r="D112" s="319" t="s">
        <v>865</v>
      </c>
      <c r="E112" s="318">
        <f>SUMIF(D$90:D$118,D90,I$90:I$118)</f>
        <v>0.27586206896551729</v>
      </c>
      <c r="F112" s="319" t="s">
        <v>834</v>
      </c>
      <c r="G112" s="318">
        <f>SUMIF(F$90:F$118,#REF!,I$90:I$118)</f>
        <v>0</v>
      </c>
      <c r="H112" s="320" t="s">
        <v>841</v>
      </c>
      <c r="I112" s="321">
        <f t="shared" si="36"/>
        <v>3.4482758620689655E-2</v>
      </c>
      <c r="J112" s="322" t="s">
        <v>189</v>
      </c>
      <c r="K112" s="468" t="s">
        <v>848</v>
      </c>
      <c r="L112" s="468" t="s">
        <v>848</v>
      </c>
      <c r="M112" s="323" t="s">
        <v>389</v>
      </c>
      <c r="N112" s="324" t="s">
        <v>390</v>
      </c>
      <c r="O112" s="325">
        <v>45292</v>
      </c>
      <c r="P112" s="326">
        <v>45657</v>
      </c>
      <c r="Q112" s="414" t="s">
        <v>6</v>
      </c>
      <c r="R112" s="327" t="s">
        <v>856</v>
      </c>
      <c r="S112" s="328" t="s">
        <v>857</v>
      </c>
      <c r="T112" s="329" t="s">
        <v>63</v>
      </c>
      <c r="U112" s="330">
        <v>60</v>
      </c>
      <c r="V112" s="331">
        <v>2023</v>
      </c>
      <c r="W112" s="330">
        <v>60</v>
      </c>
      <c r="X112" s="330">
        <v>60</v>
      </c>
      <c r="Y112" s="330">
        <v>60</v>
      </c>
      <c r="Z112" s="330">
        <v>60</v>
      </c>
      <c r="AA112" s="330"/>
      <c r="AB112" s="330"/>
      <c r="AC112" s="330"/>
      <c r="AD112" s="330"/>
      <c r="AE112" s="330"/>
      <c r="AF112" s="330"/>
      <c r="AG112" s="330"/>
      <c r="AH112" s="330"/>
      <c r="AI112" s="330">
        <f t="shared" si="30"/>
        <v>240</v>
      </c>
      <c r="AJ112" s="332"/>
      <c r="AK112" s="332"/>
      <c r="AL112" s="332"/>
      <c r="AM112" s="332"/>
      <c r="AN112" s="332"/>
      <c r="AO112" s="332"/>
      <c r="AP112" s="332"/>
      <c r="AQ112" s="332"/>
      <c r="AR112" s="332"/>
      <c r="AS112" s="332"/>
      <c r="AT112" s="332"/>
      <c r="AU112" s="332"/>
      <c r="AV112" s="333" t="str">
        <f t="shared" si="37"/>
        <v/>
      </c>
      <c r="AW112" s="334"/>
      <c r="AX112" s="335" t="s">
        <v>88</v>
      </c>
      <c r="AY112" s="334"/>
      <c r="AZ112" s="335"/>
      <c r="BA112" s="334"/>
      <c r="BB112" s="335"/>
      <c r="BC112" s="334"/>
      <c r="BD112" s="335"/>
      <c r="BE112" s="334"/>
      <c r="BF112" s="335"/>
      <c r="BG112" s="334"/>
      <c r="BH112" s="335"/>
      <c r="BI112" s="334"/>
      <c r="BJ112" s="335"/>
      <c r="BK112" s="334"/>
      <c r="BL112" s="335"/>
      <c r="BM112" s="334"/>
      <c r="BN112" s="335"/>
      <c r="BO112" s="334"/>
      <c r="BP112" s="335"/>
      <c r="BQ112" s="334"/>
      <c r="BR112" s="335"/>
      <c r="BS112" s="334"/>
      <c r="BT112" s="335"/>
      <c r="BU112" s="334"/>
      <c r="BV112" s="335"/>
      <c r="BW112" s="334"/>
      <c r="BX112" s="335"/>
      <c r="BY112" s="334"/>
      <c r="BZ112" s="335"/>
      <c r="CA112" s="334"/>
      <c r="CB112" s="335"/>
      <c r="CC112" s="334"/>
      <c r="CD112" s="335"/>
      <c r="CE112" s="334"/>
      <c r="CF112" s="335"/>
      <c r="CG112" s="334"/>
      <c r="CH112" s="335"/>
      <c r="CI112" s="334"/>
      <c r="CJ112" s="335"/>
      <c r="CK112" s="334"/>
      <c r="CL112" s="335"/>
      <c r="CM112" s="334"/>
      <c r="CN112" s="335"/>
      <c r="CO112" s="334"/>
      <c r="CP112" s="335"/>
      <c r="CQ112" s="334"/>
      <c r="CR112" s="335"/>
      <c r="CS112" s="333" t="str">
        <f t="shared" si="31"/>
        <v/>
      </c>
      <c r="CT112" s="336" t="s">
        <v>305</v>
      </c>
      <c r="CU112" s="337"/>
      <c r="CV112" s="337"/>
      <c r="CW112" s="338" t="str">
        <f>IF(CV112="","",IF(IF(OR(T112=Desplegables!$B$5,T112=Desplegables!$B$6,),(U112-CV112)/(U112-W112),CV112/W112)&lt;0,0%,IF(IF(OR(T112=Desplegables!$B$5,T112=Desplegables!$B$6,),(U112-CV112)/(U112-W112),CV112/W112)&gt;1,100%,IF(OR(T112=Desplegables!$B$5,T112=Desplegables!$B$6,),(U112-CV112)/(U112-W112),CV112/W112))))</f>
        <v/>
      </c>
      <c r="CX112" s="338" t="str">
        <f>IF(CV112="","",IF(IF(OR(T112=Desplegables!$B$5,T112=Desplegables!$B$6,),(U112-CV112)/(U112-AI112),CV112/AI112)&lt;0,0%,IF(IF(OR(T112=Desplegables!$B$5,T112=Desplegables!$B$6,),(U112-CV112)/(U112-AI112),CV112/AI112)&gt;1,100%,IF(OR(T112=Desplegables!$B$5,T112=Desplegables!$B$6,),(U112-CV112)/(U112-AI112),CV112/AI112))))</f>
        <v/>
      </c>
      <c r="CY112" s="339"/>
      <c r="CZ112" s="339"/>
      <c r="DA112" s="338" t="str">
        <f t="shared" si="32"/>
        <v/>
      </c>
      <c r="DB112" s="341" t="str">
        <f t="shared" si="33"/>
        <v/>
      </c>
      <c r="DC112" s="342" t="str">
        <f t="shared" si="34"/>
        <v/>
      </c>
      <c r="DD112" s="342" t="str">
        <f t="shared" si="35"/>
        <v/>
      </c>
      <c r="DE112" s="336" t="s">
        <v>305</v>
      </c>
      <c r="DF112" s="343"/>
      <c r="DG112" s="338" t="str">
        <f>IF(DF112="","",IF(IF(OR(T112=Desplegables!$B$5,T112=Desplegables!$B$6,),(U112-DF112)/(U112-W112),DF112/W112)&lt;0,0%,IF(IF(OR(T112=Desplegables!$B$5,T112=Desplegables!$B$6,),(U112-DF112)/(U112-W112),DF112/W112)&gt;1,100%,IF(OR(T112=Desplegables!$B$5,T112=Desplegables!$B$6,),(U112-DF112)/(U112-W112),DF112/W112))))</f>
        <v/>
      </c>
      <c r="DH112" s="338" t="str">
        <f>IF(DF112="","",IF(IF(OR(T112=Desplegables!$B$5,T112=Desplegables!$B$6,),(U112-DF112)/(U112-AI112),DF112/AI112)&lt;0,0%,IF(IF(OR(T112=Desplegables!$B$5,T112=Desplegables!$B$6,),(U112-DF112)/(U112-AI112),DF112/AI112)&gt;1,100%,IF(OR(T112=Desplegables!$B$5,T112=Desplegables!$B$6,),(U112-DF112)/(U112-AI112),DF112/AI112))))</f>
        <v/>
      </c>
      <c r="DI112" s="344"/>
      <c r="DJ112" s="338" t="str">
        <f t="shared" si="26"/>
        <v/>
      </c>
      <c r="DK112" s="345" t="str">
        <f t="shared" si="27"/>
        <v/>
      </c>
      <c r="DL112" s="346" t="str">
        <f t="shared" si="28"/>
        <v/>
      </c>
      <c r="DM112" s="347" t="str">
        <f t="shared" si="29"/>
        <v/>
      </c>
      <c r="DN112" s="348"/>
    </row>
    <row r="113" spans="1:118" s="316" customFormat="1" ht="76.5">
      <c r="B113" s="317" t="s">
        <v>895</v>
      </c>
      <c r="C113" s="318">
        <f>SUMIF(B$90:B$118,#REF!,I$90:I$118)</f>
        <v>0</v>
      </c>
      <c r="D113" s="319" t="s">
        <v>865</v>
      </c>
      <c r="E113" s="318">
        <f>SUMIF(D$90:D$118,D90,I$90:I$118)</f>
        <v>0.27586206896551729</v>
      </c>
      <c r="F113" s="319" t="s">
        <v>835</v>
      </c>
      <c r="G113" s="318">
        <f>SUMIF(F$90:F$118,#REF!,I$90:I$118)</f>
        <v>0</v>
      </c>
      <c r="H113" s="320" t="s">
        <v>842</v>
      </c>
      <c r="I113" s="321">
        <f t="shared" si="36"/>
        <v>3.4482758620689655E-2</v>
      </c>
      <c r="J113" s="322" t="s">
        <v>189</v>
      </c>
      <c r="K113" s="468" t="s">
        <v>849</v>
      </c>
      <c r="L113" s="468" t="s">
        <v>849</v>
      </c>
      <c r="M113" s="323" t="s">
        <v>355</v>
      </c>
      <c r="N113" s="324" t="s">
        <v>360</v>
      </c>
      <c r="O113" s="325">
        <v>45292</v>
      </c>
      <c r="P113" s="326">
        <v>45657</v>
      </c>
      <c r="Q113" s="414" t="s">
        <v>7</v>
      </c>
      <c r="R113" s="327" t="s">
        <v>855</v>
      </c>
      <c r="S113" s="328" t="s">
        <v>858</v>
      </c>
      <c r="T113" s="329" t="s">
        <v>63</v>
      </c>
      <c r="U113" s="330">
        <v>384</v>
      </c>
      <c r="V113" s="331">
        <v>2023</v>
      </c>
      <c r="W113" s="330">
        <v>448</v>
      </c>
      <c r="X113" s="330">
        <v>512</v>
      </c>
      <c r="Y113" s="330">
        <v>576</v>
      </c>
      <c r="Z113" s="330">
        <v>640</v>
      </c>
      <c r="AA113" s="330"/>
      <c r="AB113" s="330"/>
      <c r="AC113" s="330"/>
      <c r="AD113" s="330"/>
      <c r="AE113" s="330"/>
      <c r="AF113" s="330"/>
      <c r="AG113" s="330"/>
      <c r="AH113" s="330"/>
      <c r="AI113" s="330">
        <f t="shared" si="30"/>
        <v>2176</v>
      </c>
      <c r="AJ113" s="332"/>
      <c r="AK113" s="332"/>
      <c r="AL113" s="332"/>
      <c r="AM113" s="332"/>
      <c r="AN113" s="332"/>
      <c r="AO113" s="332"/>
      <c r="AP113" s="332"/>
      <c r="AQ113" s="332"/>
      <c r="AR113" s="332"/>
      <c r="AS113" s="332"/>
      <c r="AT113" s="332"/>
      <c r="AU113" s="332"/>
      <c r="AV113" s="333" t="str">
        <f t="shared" ref="AV113" si="38">IF(SUM(AJ113:AU113)=0,"",SUM(AJ113:AU113))</f>
        <v/>
      </c>
      <c r="AW113" s="334"/>
      <c r="AX113" s="335" t="s">
        <v>88</v>
      </c>
      <c r="AY113" s="334"/>
      <c r="AZ113" s="335"/>
      <c r="BA113" s="334"/>
      <c r="BB113" s="335"/>
      <c r="BC113" s="334"/>
      <c r="BD113" s="335"/>
      <c r="BE113" s="334"/>
      <c r="BF113" s="335"/>
      <c r="BG113" s="334"/>
      <c r="BH113" s="335"/>
      <c r="BI113" s="334"/>
      <c r="BJ113" s="335"/>
      <c r="BK113" s="334"/>
      <c r="BL113" s="335"/>
      <c r="BM113" s="334"/>
      <c r="BN113" s="335"/>
      <c r="BO113" s="334"/>
      <c r="BP113" s="335"/>
      <c r="BQ113" s="334"/>
      <c r="BR113" s="335"/>
      <c r="BS113" s="334"/>
      <c r="BT113" s="335"/>
      <c r="BU113" s="334"/>
      <c r="BV113" s="335"/>
      <c r="BW113" s="334"/>
      <c r="BX113" s="335"/>
      <c r="BY113" s="334"/>
      <c r="BZ113" s="335"/>
      <c r="CA113" s="334"/>
      <c r="CB113" s="335"/>
      <c r="CC113" s="334"/>
      <c r="CD113" s="335"/>
      <c r="CE113" s="334"/>
      <c r="CF113" s="335"/>
      <c r="CG113" s="334"/>
      <c r="CH113" s="335"/>
      <c r="CI113" s="334"/>
      <c r="CJ113" s="335"/>
      <c r="CK113" s="334"/>
      <c r="CL113" s="335"/>
      <c r="CM113" s="334"/>
      <c r="CN113" s="335"/>
      <c r="CO113" s="334"/>
      <c r="CP113" s="335"/>
      <c r="CQ113" s="334"/>
      <c r="CR113" s="335"/>
      <c r="CS113" s="333" t="str">
        <f t="shared" si="31"/>
        <v/>
      </c>
      <c r="CT113" s="336" t="s">
        <v>306</v>
      </c>
      <c r="CU113" s="337"/>
      <c r="CV113" s="337"/>
      <c r="CW113" s="338" t="str">
        <f>IF(CV113="","",IF(IF(OR(T113=Desplegables!$B$5,T113=Desplegables!$B$6,),(U113-CV113)/(U113-W113),CV113/W113)&lt;0,0%,IF(IF(OR(T113=Desplegables!$B$5,T113=Desplegables!$B$6,),(U113-CV113)/(U113-W113),CV113/W113)&gt;1,100%,IF(OR(T113=Desplegables!$B$5,T113=Desplegables!$B$6,),(U113-CV113)/(U113-W113),CV113/W113))))</f>
        <v/>
      </c>
      <c r="CX113" s="338" t="str">
        <f>IF(CV113="","",IF(IF(OR(T113=Desplegables!$B$5,T113=Desplegables!$B$6,),(U113-CV113)/(U113-AI113),CV113/AI113)&lt;0,0%,IF(IF(OR(T113=Desplegables!$B$5,T113=Desplegables!$B$6,),(U113-CV113)/(U113-AI113),CV113/AI113)&gt;1,100%,IF(OR(T113=Desplegables!$B$5,T113=Desplegables!$B$6,),(U113-CV113)/(U113-AI113),CV113/AI113))))</f>
        <v/>
      </c>
      <c r="CY113" s="339"/>
      <c r="CZ113" s="340"/>
      <c r="DA113" s="338" t="str">
        <f t="shared" si="32"/>
        <v/>
      </c>
      <c r="DB113" s="341" t="str">
        <f t="shared" si="33"/>
        <v/>
      </c>
      <c r="DC113" s="342" t="str">
        <f t="shared" si="34"/>
        <v/>
      </c>
      <c r="DD113" s="342" t="str">
        <f t="shared" si="35"/>
        <v/>
      </c>
      <c r="DE113" s="336" t="s">
        <v>306</v>
      </c>
      <c r="DF113" s="343"/>
      <c r="DG113" s="338" t="str">
        <f>IF(DF113="","",IF(IF(OR(T113=Desplegables!$B$5,T113=Desplegables!$B$6,),(U113-DF113)/(U113-W113),DF113/W113)&lt;0,0%,IF(IF(OR(T113=Desplegables!$B$5,T113=Desplegables!$B$6,),(U113-DF113)/(U113-W113),DF113/W113)&gt;1,100%,IF(OR(T113=Desplegables!$B$5,T113=Desplegables!$B$6,),(U113-DF113)/(U113-W113),DF113/W113))))</f>
        <v/>
      </c>
      <c r="DH113" s="338" t="str">
        <f>IF(DF113="","",IF(IF(OR(T113=Desplegables!$B$5,T113=Desplegables!$B$6,),(U113-DF113)/(U113-AI113),DF113/AI113)&lt;0,0%,IF(IF(OR(T113=Desplegables!$B$5,T113=Desplegables!$B$6,),(U113-DF113)/(U113-AI113),DF113/AI113)&gt;1,100%,IF(OR(T113=Desplegables!$B$5,T113=Desplegables!$B$6,),(U113-DF113)/(U113-AI113),DF113/AI113))))</f>
        <v/>
      </c>
      <c r="DI113" s="344"/>
      <c r="DJ113" s="338" t="str">
        <f t="shared" ref="DJ113:DJ118" si="39">IF(DI113="","",IF(DI113/SUM(CK113,CM113)&gt;1,100%,DI113/SUM(CK113,CM113)))</f>
        <v/>
      </c>
      <c r="DK113" s="345" t="str">
        <f t="shared" ref="DK113:DK118" si="40">IFERROR(DG113*(I113/G113),"")</f>
        <v/>
      </c>
      <c r="DL113" s="346" t="str">
        <f t="shared" ref="DL113:DL118" si="41">IFERROR(DG113*(I113/G113)*(G113/E113),"")</f>
        <v/>
      </c>
      <c r="DM113" s="347" t="str">
        <f t="shared" ref="DM113:DM118" si="42">IFERROR(DG113*I113,"")</f>
        <v/>
      </c>
      <c r="DN113" s="348"/>
    </row>
    <row r="114" spans="1:118" s="316" customFormat="1" ht="76.5">
      <c r="B114" s="317" t="s">
        <v>895</v>
      </c>
      <c r="C114" s="318">
        <f>SUMIF(B$90:B$118,#REF!,I$90:I$118)</f>
        <v>0</v>
      </c>
      <c r="D114" s="319" t="s">
        <v>865</v>
      </c>
      <c r="E114" s="318">
        <f>SUMIF(D$90:D$118,D90,I$90:I$118)</f>
        <v>0.27586206896551729</v>
      </c>
      <c r="F114" s="319" t="s">
        <v>836</v>
      </c>
      <c r="G114" s="318">
        <f>SUMIF(F$90:F$118,#REF!,I$90:I$118)</f>
        <v>0</v>
      </c>
      <c r="H114" s="320" t="s">
        <v>843</v>
      </c>
      <c r="I114" s="321">
        <f t="shared" si="36"/>
        <v>3.4482758620689655E-2</v>
      </c>
      <c r="J114" s="322" t="s">
        <v>189</v>
      </c>
      <c r="K114" s="468" t="s">
        <v>718</v>
      </c>
      <c r="L114" s="468" t="s">
        <v>718</v>
      </c>
      <c r="M114" s="323" t="s">
        <v>355</v>
      </c>
      <c r="N114" s="324" t="s">
        <v>360</v>
      </c>
      <c r="O114" s="325">
        <v>45292</v>
      </c>
      <c r="P114" s="326">
        <v>45657</v>
      </c>
      <c r="Q114" s="414" t="s">
        <v>7</v>
      </c>
      <c r="R114" s="327" t="s">
        <v>854</v>
      </c>
      <c r="S114" s="328" t="s">
        <v>546</v>
      </c>
      <c r="T114" s="329" t="s">
        <v>63</v>
      </c>
      <c r="U114" s="330">
        <v>384</v>
      </c>
      <c r="V114" s="331">
        <v>2023</v>
      </c>
      <c r="W114" s="330">
        <v>448</v>
      </c>
      <c r="X114" s="330">
        <v>512</v>
      </c>
      <c r="Y114" s="330">
        <v>576</v>
      </c>
      <c r="Z114" s="330">
        <v>640</v>
      </c>
      <c r="AA114" s="330"/>
      <c r="AB114" s="330"/>
      <c r="AC114" s="330"/>
      <c r="AD114" s="330"/>
      <c r="AE114" s="330"/>
      <c r="AF114" s="330"/>
      <c r="AG114" s="330"/>
      <c r="AH114" s="330"/>
      <c r="AI114" s="330">
        <f t="shared" si="30"/>
        <v>2176</v>
      </c>
      <c r="AJ114" s="332"/>
      <c r="AK114" s="332"/>
      <c r="AL114" s="332"/>
      <c r="AM114" s="332"/>
      <c r="AN114" s="332"/>
      <c r="AO114" s="332"/>
      <c r="AP114" s="332"/>
      <c r="AQ114" s="332"/>
      <c r="AR114" s="332"/>
      <c r="AS114" s="332"/>
      <c r="AT114" s="332"/>
      <c r="AU114" s="332"/>
      <c r="AV114" s="333" t="str">
        <f t="shared" si="37"/>
        <v/>
      </c>
      <c r="AW114" s="334"/>
      <c r="AX114" s="335" t="s">
        <v>88</v>
      </c>
      <c r="AY114" s="334"/>
      <c r="AZ114" s="335"/>
      <c r="BA114" s="334"/>
      <c r="BB114" s="335"/>
      <c r="BC114" s="334"/>
      <c r="BD114" s="335"/>
      <c r="BE114" s="334"/>
      <c r="BF114" s="335"/>
      <c r="BG114" s="334"/>
      <c r="BH114" s="335"/>
      <c r="BI114" s="334"/>
      <c r="BJ114" s="335"/>
      <c r="BK114" s="334"/>
      <c r="BL114" s="335"/>
      <c r="BM114" s="334"/>
      <c r="BN114" s="335"/>
      <c r="BO114" s="334"/>
      <c r="BP114" s="335"/>
      <c r="BQ114" s="334"/>
      <c r="BR114" s="335"/>
      <c r="BS114" s="334"/>
      <c r="BT114" s="335"/>
      <c r="BU114" s="334"/>
      <c r="BV114" s="335"/>
      <c r="BW114" s="334"/>
      <c r="BX114" s="335"/>
      <c r="BY114" s="334"/>
      <c r="BZ114" s="335"/>
      <c r="CA114" s="334"/>
      <c r="CB114" s="335"/>
      <c r="CC114" s="334"/>
      <c r="CD114" s="335"/>
      <c r="CE114" s="334"/>
      <c r="CF114" s="335"/>
      <c r="CG114" s="334"/>
      <c r="CH114" s="335"/>
      <c r="CI114" s="334"/>
      <c r="CJ114" s="335"/>
      <c r="CK114" s="334"/>
      <c r="CL114" s="335"/>
      <c r="CM114" s="334"/>
      <c r="CN114" s="335"/>
      <c r="CO114" s="334"/>
      <c r="CP114" s="335"/>
      <c r="CQ114" s="334"/>
      <c r="CR114" s="335"/>
      <c r="CS114" s="333" t="str">
        <f t="shared" si="31"/>
        <v/>
      </c>
      <c r="CT114" s="336" t="s">
        <v>307</v>
      </c>
      <c r="CU114" s="337"/>
      <c r="CV114" s="337"/>
      <c r="CW114" s="338" t="str">
        <f>IF(CV114="","",IF(IF(OR(T114=Desplegables!$B$5,T114=Desplegables!$B$6,),(U114-CV114)/(U114-W114),CV114/W114)&lt;0,0%,IF(IF(OR(T114=Desplegables!$B$5,T114=Desplegables!$B$6,),(U114-CV114)/(U114-W114),CV114/W114)&gt;1,100%,IF(OR(T114=Desplegables!$B$5,T114=Desplegables!$B$6,),(U114-CV114)/(U114-W114),CV114/W114))))</f>
        <v/>
      </c>
      <c r="CX114" s="338" t="str">
        <f>IF(CV114="","",IF(IF(OR(T114=Desplegables!$B$5,T114=Desplegables!$B$6,),(U114-CV114)/(U114-AI114),CV114/AI114)&lt;0,0%,IF(IF(OR(T114=Desplegables!$B$5,T114=Desplegables!$B$6,),(U114-CV114)/(U114-AI114),CV114/AI114)&gt;1,100%,IF(OR(T114=Desplegables!$B$5,T114=Desplegables!$B$6,),(U114-CV114)/(U114-AI114),CV114/AI114))))</f>
        <v/>
      </c>
      <c r="CY114" s="339"/>
      <c r="CZ114" s="340"/>
      <c r="DA114" s="338" t="str">
        <f t="shared" si="32"/>
        <v/>
      </c>
      <c r="DB114" s="341" t="str">
        <f t="shared" si="33"/>
        <v/>
      </c>
      <c r="DC114" s="342" t="str">
        <f t="shared" si="34"/>
        <v/>
      </c>
      <c r="DD114" s="342" t="str">
        <f t="shared" si="35"/>
        <v/>
      </c>
      <c r="DE114" s="336" t="s">
        <v>307</v>
      </c>
      <c r="DF114" s="343"/>
      <c r="DG114" s="338" t="str">
        <f>IF(DF114="","",IF(IF(OR(T114=Desplegables!$B$5,T114=Desplegables!$B$6,),(U114-DF114)/(U114-W114),DF114/W114)&lt;0,0%,IF(IF(OR(T114=Desplegables!$B$5,T114=Desplegables!$B$6,),(U114-DF114)/(U114-W114),DF114/W114)&gt;1,100%,IF(OR(T114=Desplegables!$B$5,T114=Desplegables!$B$6,),(U114-DF114)/(U114-W114),DF114/W114))))</f>
        <v/>
      </c>
      <c r="DH114" s="338" t="str">
        <f>IF(DF114="","",IF(IF(OR(T114=Desplegables!$B$5,T114=Desplegables!$B$6,),(U114-DF114)/(U114-AI114),DF114/AI114)&lt;0,0%,IF(IF(OR(T114=Desplegables!$B$5,T114=Desplegables!$B$6,),(U114-DF114)/(U114-AI114),DF114/AI114)&gt;1,100%,IF(OR(T114=Desplegables!$B$5,T114=Desplegables!$B$6,),(U114-DF114)/(U114-AI114),DF114/AI114))))</f>
        <v/>
      </c>
      <c r="DI114" s="344"/>
      <c r="DJ114" s="338" t="str">
        <f t="shared" si="39"/>
        <v/>
      </c>
      <c r="DK114" s="345" t="str">
        <f t="shared" si="40"/>
        <v/>
      </c>
      <c r="DL114" s="346" t="str">
        <f t="shared" si="41"/>
        <v/>
      </c>
      <c r="DM114" s="347" t="str">
        <f t="shared" si="42"/>
        <v/>
      </c>
      <c r="DN114" s="348"/>
    </row>
    <row r="115" spans="1:118" s="316" customFormat="1" ht="76.5">
      <c r="B115" s="317" t="s">
        <v>895</v>
      </c>
      <c r="C115" s="318">
        <f>SUMIF(B$90:B$118,#REF!,I$90:I$118)</f>
        <v>0</v>
      </c>
      <c r="D115" s="319" t="s">
        <v>865</v>
      </c>
      <c r="E115" s="318">
        <f>SUMIF(D$90:D$118,D90,I$90:I$118)</f>
        <v>0.27586206896551729</v>
      </c>
      <c r="F115" s="319" t="s">
        <v>837</v>
      </c>
      <c r="G115" s="318">
        <f>SUMIF(F$90:F$118,#REF!,I$90:I$118)</f>
        <v>0</v>
      </c>
      <c r="H115" s="320" t="s">
        <v>844</v>
      </c>
      <c r="I115" s="321">
        <f t="shared" si="36"/>
        <v>3.4482758620689655E-2</v>
      </c>
      <c r="J115" s="322" t="s">
        <v>189</v>
      </c>
      <c r="K115" s="468" t="s">
        <v>850</v>
      </c>
      <c r="L115" s="468" t="s">
        <v>850</v>
      </c>
      <c r="M115" s="323" t="s">
        <v>389</v>
      </c>
      <c r="N115" s="324" t="s">
        <v>390</v>
      </c>
      <c r="O115" s="325">
        <v>45292</v>
      </c>
      <c r="P115" s="326">
        <v>45657</v>
      </c>
      <c r="Q115" s="414" t="s">
        <v>7</v>
      </c>
      <c r="R115" s="327" t="s">
        <v>853</v>
      </c>
      <c r="S115" s="328" t="s">
        <v>859</v>
      </c>
      <c r="T115" s="329" t="s">
        <v>63</v>
      </c>
      <c r="U115" s="330">
        <v>384</v>
      </c>
      <c r="V115" s="331">
        <v>2023</v>
      </c>
      <c r="W115" s="330">
        <v>448</v>
      </c>
      <c r="X115" s="330">
        <v>512</v>
      </c>
      <c r="Y115" s="330">
        <v>576</v>
      </c>
      <c r="Z115" s="330">
        <v>640</v>
      </c>
      <c r="AA115" s="330"/>
      <c r="AB115" s="330"/>
      <c r="AC115" s="330"/>
      <c r="AD115" s="330"/>
      <c r="AE115" s="330"/>
      <c r="AF115" s="330"/>
      <c r="AG115" s="330"/>
      <c r="AH115" s="330"/>
      <c r="AI115" s="330">
        <f t="shared" si="30"/>
        <v>2176</v>
      </c>
      <c r="AJ115" s="332"/>
      <c r="AK115" s="332"/>
      <c r="AL115" s="332"/>
      <c r="AM115" s="332"/>
      <c r="AN115" s="332"/>
      <c r="AO115" s="332"/>
      <c r="AP115" s="332"/>
      <c r="AQ115" s="332"/>
      <c r="AR115" s="332"/>
      <c r="AS115" s="332"/>
      <c r="AT115" s="332"/>
      <c r="AU115" s="332"/>
      <c r="AV115" s="333" t="str">
        <f t="shared" si="37"/>
        <v/>
      </c>
      <c r="AW115" s="334"/>
      <c r="AX115" s="335" t="s">
        <v>88</v>
      </c>
      <c r="AY115" s="334"/>
      <c r="AZ115" s="335"/>
      <c r="BA115" s="334"/>
      <c r="BB115" s="335"/>
      <c r="BC115" s="334"/>
      <c r="BD115" s="335"/>
      <c r="BE115" s="334"/>
      <c r="BF115" s="335"/>
      <c r="BG115" s="334"/>
      <c r="BH115" s="335"/>
      <c r="BI115" s="334"/>
      <c r="BJ115" s="335"/>
      <c r="BK115" s="334"/>
      <c r="BL115" s="335"/>
      <c r="BM115" s="334"/>
      <c r="BN115" s="335"/>
      <c r="BO115" s="334"/>
      <c r="BP115" s="335"/>
      <c r="BQ115" s="334"/>
      <c r="BR115" s="335"/>
      <c r="BS115" s="334"/>
      <c r="BT115" s="335"/>
      <c r="BU115" s="334"/>
      <c r="BV115" s="335"/>
      <c r="BW115" s="334"/>
      <c r="BX115" s="335"/>
      <c r="BY115" s="334"/>
      <c r="BZ115" s="335"/>
      <c r="CA115" s="334"/>
      <c r="CB115" s="335"/>
      <c r="CC115" s="334"/>
      <c r="CD115" s="335"/>
      <c r="CE115" s="334"/>
      <c r="CF115" s="335"/>
      <c r="CG115" s="334"/>
      <c r="CH115" s="335"/>
      <c r="CI115" s="334"/>
      <c r="CJ115" s="335"/>
      <c r="CK115" s="334"/>
      <c r="CL115" s="335"/>
      <c r="CM115" s="334"/>
      <c r="CN115" s="335"/>
      <c r="CO115" s="334"/>
      <c r="CP115" s="335"/>
      <c r="CQ115" s="334"/>
      <c r="CR115" s="335"/>
      <c r="CS115" s="333" t="str">
        <f t="shared" si="31"/>
        <v/>
      </c>
      <c r="CT115" s="336" t="s">
        <v>308</v>
      </c>
      <c r="CU115" s="337"/>
      <c r="CV115" s="337"/>
      <c r="CW115" s="338" t="str">
        <f>IF(CV115="","",IF(IF(OR(T115=Desplegables!$B$5,T115=Desplegables!$B$6,),(U115-CV115)/(U115-W115),CV115/W115)&lt;0,0%,IF(IF(OR(T115=Desplegables!$B$5,T115=Desplegables!$B$6,),(U115-CV115)/(U115-W115),CV115/W115)&gt;1,100%,IF(OR(T115=Desplegables!$B$5,T115=Desplegables!$B$6,),(U115-CV115)/(U115-W115),CV115/W115))))</f>
        <v/>
      </c>
      <c r="CX115" s="338" t="str">
        <f>IF(CV115="","",IF(IF(OR(T115=Desplegables!$B$5,T115=Desplegables!$B$6,),(U115-CV115)/(U115-AI115),CV115/AI115)&lt;0,0%,IF(IF(OR(T115=Desplegables!$B$5,T115=Desplegables!$B$6,),(U115-CV115)/(U115-AI115),CV115/AI115)&gt;1,100%,IF(OR(T115=Desplegables!$B$5,T115=Desplegables!$B$6,),(U115-CV115)/(U115-AI115),CV115/AI115))))</f>
        <v/>
      </c>
      <c r="CY115" s="339"/>
      <c r="CZ115" s="340"/>
      <c r="DA115" s="338" t="str">
        <f t="shared" si="32"/>
        <v/>
      </c>
      <c r="DB115" s="341" t="str">
        <f t="shared" si="33"/>
        <v/>
      </c>
      <c r="DC115" s="342" t="str">
        <f t="shared" si="34"/>
        <v/>
      </c>
      <c r="DD115" s="342" t="str">
        <f t="shared" si="35"/>
        <v/>
      </c>
      <c r="DE115" s="336" t="s">
        <v>308</v>
      </c>
      <c r="DF115" s="343"/>
      <c r="DG115" s="338" t="str">
        <f>IF(DF115="","",IF(IF(OR(T115=Desplegables!$B$5,T115=Desplegables!$B$6,),(U115-DF115)/(U115-W115),DF115/W115)&lt;0,0%,IF(IF(OR(T115=Desplegables!$B$5,T115=Desplegables!$B$6,),(U115-DF115)/(U115-W115),DF115/W115)&gt;1,100%,IF(OR(T115=Desplegables!$B$5,T115=Desplegables!$B$6,),(U115-DF115)/(U115-W115),DF115/W115))))</f>
        <v/>
      </c>
      <c r="DH115" s="338" t="str">
        <f>IF(DF115="","",IF(IF(OR(T115=Desplegables!$B$5,T115=Desplegables!$B$6,),(U115-DF115)/(U115-AI115),DF115/AI115)&lt;0,0%,IF(IF(OR(T115=Desplegables!$B$5,T115=Desplegables!$B$6,),(U115-DF115)/(U115-AI115),DF115/AI115)&gt;1,100%,IF(OR(T115=Desplegables!$B$5,T115=Desplegables!$B$6,),(U115-DF115)/(U115-AI115),DF115/AI115))))</f>
        <v/>
      </c>
      <c r="DI115" s="344"/>
      <c r="DJ115" s="338" t="str">
        <f t="shared" si="39"/>
        <v/>
      </c>
      <c r="DK115" s="345" t="str">
        <f t="shared" si="40"/>
        <v/>
      </c>
      <c r="DL115" s="346" t="str">
        <f t="shared" si="41"/>
        <v/>
      </c>
      <c r="DM115" s="347" t="str">
        <f t="shared" si="42"/>
        <v/>
      </c>
      <c r="DN115" s="348"/>
    </row>
    <row r="116" spans="1:118" s="316" customFormat="1" ht="76.5">
      <c r="B116" s="317" t="s">
        <v>895</v>
      </c>
      <c r="C116" s="318">
        <f>SUMIF(B$90:B$118,#REF!,I$90:I$118)</f>
        <v>0</v>
      </c>
      <c r="D116" s="319" t="s">
        <v>865</v>
      </c>
      <c r="E116" s="318">
        <f>SUMIF(D$90:D$118,D90,I$90:I$118)</f>
        <v>0.27586206896551729</v>
      </c>
      <c r="F116" s="319" t="s">
        <v>838</v>
      </c>
      <c r="G116" s="318">
        <f>SUMIF(F$90:F$118,#REF!,I$90:I$118)</f>
        <v>0</v>
      </c>
      <c r="H116" s="320" t="s">
        <v>845</v>
      </c>
      <c r="I116" s="321">
        <f t="shared" si="36"/>
        <v>3.4482758620689655E-2</v>
      </c>
      <c r="J116" s="322" t="s">
        <v>189</v>
      </c>
      <c r="K116" s="468" t="s">
        <v>849</v>
      </c>
      <c r="L116" s="468" t="s">
        <v>849</v>
      </c>
      <c r="M116" s="323" t="s">
        <v>355</v>
      </c>
      <c r="N116" s="324" t="s">
        <v>360</v>
      </c>
      <c r="O116" s="325">
        <v>45292</v>
      </c>
      <c r="P116" s="326">
        <v>45657</v>
      </c>
      <c r="Q116" s="414" t="s">
        <v>7</v>
      </c>
      <c r="R116" s="327" t="s">
        <v>852</v>
      </c>
      <c r="S116" s="328" t="s">
        <v>860</v>
      </c>
      <c r="T116" s="329" t="s">
        <v>63</v>
      </c>
      <c r="U116" s="330">
        <v>384</v>
      </c>
      <c r="V116" s="331">
        <v>2023</v>
      </c>
      <c r="W116" s="330">
        <v>448</v>
      </c>
      <c r="X116" s="330">
        <v>512</v>
      </c>
      <c r="Y116" s="330">
        <v>576</v>
      </c>
      <c r="Z116" s="330">
        <v>640</v>
      </c>
      <c r="AA116" s="330"/>
      <c r="AB116" s="330"/>
      <c r="AC116" s="330"/>
      <c r="AD116" s="330"/>
      <c r="AE116" s="330"/>
      <c r="AF116" s="330"/>
      <c r="AG116" s="330"/>
      <c r="AH116" s="330"/>
      <c r="AI116" s="330">
        <f t="shared" si="30"/>
        <v>2176</v>
      </c>
      <c r="AJ116" s="332"/>
      <c r="AK116" s="332"/>
      <c r="AL116" s="332"/>
      <c r="AM116" s="332"/>
      <c r="AN116" s="332"/>
      <c r="AO116" s="332"/>
      <c r="AP116" s="332"/>
      <c r="AQ116" s="332"/>
      <c r="AR116" s="332"/>
      <c r="AS116" s="332"/>
      <c r="AT116" s="332"/>
      <c r="AU116" s="332"/>
      <c r="AV116" s="333" t="str">
        <f t="shared" si="37"/>
        <v/>
      </c>
      <c r="AW116" s="334"/>
      <c r="AX116" s="335" t="s">
        <v>88</v>
      </c>
      <c r="AY116" s="334"/>
      <c r="AZ116" s="335"/>
      <c r="BA116" s="334"/>
      <c r="BB116" s="335"/>
      <c r="BC116" s="334"/>
      <c r="BD116" s="335"/>
      <c r="BE116" s="334"/>
      <c r="BF116" s="335"/>
      <c r="BG116" s="334"/>
      <c r="BH116" s="335"/>
      <c r="BI116" s="334"/>
      <c r="BJ116" s="335"/>
      <c r="BK116" s="334"/>
      <c r="BL116" s="335"/>
      <c r="BM116" s="334"/>
      <c r="BN116" s="335"/>
      <c r="BO116" s="334"/>
      <c r="BP116" s="335"/>
      <c r="BQ116" s="334"/>
      <c r="BR116" s="335"/>
      <c r="BS116" s="334"/>
      <c r="BT116" s="335"/>
      <c r="BU116" s="334"/>
      <c r="BV116" s="335"/>
      <c r="BW116" s="334"/>
      <c r="BX116" s="335"/>
      <c r="BY116" s="334"/>
      <c r="BZ116" s="335"/>
      <c r="CA116" s="334"/>
      <c r="CB116" s="335"/>
      <c r="CC116" s="334"/>
      <c r="CD116" s="335"/>
      <c r="CE116" s="334"/>
      <c r="CF116" s="335"/>
      <c r="CG116" s="334"/>
      <c r="CH116" s="335"/>
      <c r="CI116" s="334"/>
      <c r="CJ116" s="335"/>
      <c r="CK116" s="334"/>
      <c r="CL116" s="335"/>
      <c r="CM116" s="334"/>
      <c r="CN116" s="335"/>
      <c r="CO116" s="334"/>
      <c r="CP116" s="335"/>
      <c r="CQ116" s="334"/>
      <c r="CR116" s="335"/>
      <c r="CS116" s="333" t="str">
        <f t="shared" si="31"/>
        <v/>
      </c>
      <c r="CT116" s="336">
        <v>1100</v>
      </c>
      <c r="CU116" s="337"/>
      <c r="CV116" s="337"/>
      <c r="CW116" s="338" t="str">
        <f>IF(CV116="","",IF(IF(OR(T116=Desplegables!$B$5,T116=Desplegables!$B$6,),(U116-CV116)/(U116-W116),CV116/W116)&lt;0,0%,IF(IF(OR(T116=Desplegables!$B$5,T116=Desplegables!$B$6,),(U116-CV116)/(U116-W116),CV116/W116)&gt;1,100%,IF(OR(T116=Desplegables!$B$5,T116=Desplegables!$B$6,),(U116-CV116)/(U116-W116),CV116/W116))))</f>
        <v/>
      </c>
      <c r="CX116" s="338" t="str">
        <f>IF(CV116="","",IF(IF(OR(T116=Desplegables!$B$5,T116=Desplegables!$B$6,),(U116-CV116)/(U116-AI116),CV116/AI116)&lt;0,0%,IF(IF(OR(T116=Desplegables!$B$5,T116=Desplegables!$B$6,),(U116-CV116)/(U116-AI116),CV116/AI116)&gt;1,100%,IF(OR(T116=Desplegables!$B$5,T116=Desplegables!$B$6,),(U116-CV116)/(U116-AI116),CV116/AI116))))</f>
        <v/>
      </c>
      <c r="CY116" s="339"/>
      <c r="CZ116" s="340"/>
      <c r="DA116" s="338" t="str">
        <f t="shared" si="32"/>
        <v/>
      </c>
      <c r="DB116" s="341" t="str">
        <f t="shared" si="33"/>
        <v/>
      </c>
      <c r="DC116" s="342" t="str">
        <f t="shared" si="34"/>
        <v/>
      </c>
      <c r="DD116" s="342" t="str">
        <f t="shared" si="35"/>
        <v/>
      </c>
      <c r="DE116" s="336">
        <v>1100</v>
      </c>
      <c r="DF116" s="343"/>
      <c r="DG116" s="338" t="str">
        <f>IF(DF116="","",IF(IF(OR(T116=Desplegables!$B$5,T116=Desplegables!$B$6,),(U116-DF116)/(U116-W116),DF116/W116)&lt;0,0%,IF(IF(OR(T116=Desplegables!$B$5,T116=Desplegables!$B$6,),(U116-DF116)/(U116-W116),DF116/W116)&gt;1,100%,IF(OR(T116=Desplegables!$B$5,T116=Desplegables!$B$6,),(U116-DF116)/(U116-W116),DF116/W116))))</f>
        <v/>
      </c>
      <c r="DH116" s="338" t="str">
        <f>IF(DF116="","",IF(IF(OR(T116=Desplegables!$B$5,T116=Desplegables!$B$6,),(U116-DF116)/(U116-AI116),DF116/AI116)&lt;0,0%,IF(IF(OR(T116=Desplegables!$B$5,T116=Desplegables!$B$6,),(U116-DF116)/(U116-AI116),DF116/AI116)&gt;1,100%,IF(OR(T116=Desplegables!$B$5,T116=Desplegables!$B$6,),(U116-DF116)/(U116-AI116),DF116/AI116))))</f>
        <v/>
      </c>
      <c r="DI116" s="344"/>
      <c r="DJ116" s="338" t="str">
        <f t="shared" si="39"/>
        <v/>
      </c>
      <c r="DK116" s="345" t="str">
        <f t="shared" si="40"/>
        <v/>
      </c>
      <c r="DL116" s="346" t="str">
        <f t="shared" si="41"/>
        <v/>
      </c>
      <c r="DM116" s="347" t="str">
        <f t="shared" si="42"/>
        <v/>
      </c>
      <c r="DN116" s="348"/>
    </row>
    <row r="117" spans="1:118" s="316" customFormat="1" ht="76.5">
      <c r="B117" s="317" t="s">
        <v>895</v>
      </c>
      <c r="C117" s="318">
        <f>SUMIF(B$90:B$118,#REF!,I$90:I$118)</f>
        <v>0</v>
      </c>
      <c r="D117" s="319" t="s">
        <v>865</v>
      </c>
      <c r="E117" s="318">
        <f>SUMIF(D$90:D$118,D90,I$90:I$118)</f>
        <v>0.27586206896551729</v>
      </c>
      <c r="F117" s="319" t="s">
        <v>839</v>
      </c>
      <c r="G117" s="318">
        <f>SUMIF(F$90:F$118,#REF!,I$90:I$118)</f>
        <v>0</v>
      </c>
      <c r="H117" s="320" t="s">
        <v>846</v>
      </c>
      <c r="I117" s="321">
        <f t="shared" si="36"/>
        <v>3.4482758620689655E-2</v>
      </c>
      <c r="J117" s="322" t="s">
        <v>189</v>
      </c>
      <c r="K117" s="468" t="s">
        <v>849</v>
      </c>
      <c r="L117" s="468" t="s">
        <v>849</v>
      </c>
      <c r="M117" s="323" t="s">
        <v>355</v>
      </c>
      <c r="N117" s="324" t="s">
        <v>360</v>
      </c>
      <c r="O117" s="325">
        <v>45292</v>
      </c>
      <c r="P117" s="326">
        <v>45657</v>
      </c>
      <c r="Q117" s="414" t="s">
        <v>7</v>
      </c>
      <c r="R117" s="327" t="s">
        <v>861</v>
      </c>
      <c r="S117" s="412" t="s">
        <v>863</v>
      </c>
      <c r="T117" s="329" t="s">
        <v>63</v>
      </c>
      <c r="U117" s="330">
        <v>384</v>
      </c>
      <c r="V117" s="331">
        <v>2023</v>
      </c>
      <c r="W117" s="330">
        <v>448</v>
      </c>
      <c r="X117" s="330">
        <v>512</v>
      </c>
      <c r="Y117" s="330">
        <v>576</v>
      </c>
      <c r="Z117" s="330">
        <v>640</v>
      </c>
      <c r="AA117" s="330"/>
      <c r="AB117" s="330"/>
      <c r="AC117" s="330"/>
      <c r="AD117" s="330"/>
      <c r="AE117" s="330"/>
      <c r="AF117" s="330"/>
      <c r="AG117" s="330"/>
      <c r="AH117" s="330"/>
      <c r="AI117" s="330">
        <f t="shared" si="30"/>
        <v>2176</v>
      </c>
      <c r="AJ117" s="332"/>
      <c r="AK117" s="332"/>
      <c r="AL117" s="332"/>
      <c r="AM117" s="332"/>
      <c r="AN117" s="332"/>
      <c r="AO117" s="332"/>
      <c r="AP117" s="332"/>
      <c r="AQ117" s="332"/>
      <c r="AR117" s="332"/>
      <c r="AS117" s="332"/>
      <c r="AT117" s="332"/>
      <c r="AU117" s="332"/>
      <c r="AV117" s="333" t="str">
        <f t="shared" si="37"/>
        <v/>
      </c>
      <c r="AW117" s="334"/>
      <c r="AX117" s="335" t="s">
        <v>88</v>
      </c>
      <c r="AY117" s="334"/>
      <c r="AZ117" s="335"/>
      <c r="BA117" s="334"/>
      <c r="BB117" s="335"/>
      <c r="BC117" s="334"/>
      <c r="BD117" s="335"/>
      <c r="BE117" s="334"/>
      <c r="BF117" s="335"/>
      <c r="BG117" s="334"/>
      <c r="BH117" s="335"/>
      <c r="BI117" s="334"/>
      <c r="BJ117" s="335"/>
      <c r="BK117" s="334"/>
      <c r="BL117" s="335"/>
      <c r="BM117" s="334"/>
      <c r="BN117" s="335"/>
      <c r="BO117" s="334"/>
      <c r="BP117" s="335"/>
      <c r="BQ117" s="334"/>
      <c r="BR117" s="335"/>
      <c r="BS117" s="334"/>
      <c r="BT117" s="335"/>
      <c r="BU117" s="334"/>
      <c r="BV117" s="335"/>
      <c r="BW117" s="334"/>
      <c r="BX117" s="335"/>
      <c r="BY117" s="334"/>
      <c r="BZ117" s="335"/>
      <c r="CA117" s="334"/>
      <c r="CB117" s="335"/>
      <c r="CC117" s="334"/>
      <c r="CD117" s="335"/>
      <c r="CE117" s="334"/>
      <c r="CF117" s="335"/>
      <c r="CG117" s="334"/>
      <c r="CH117" s="335"/>
      <c r="CI117" s="334"/>
      <c r="CJ117" s="335"/>
      <c r="CK117" s="334"/>
      <c r="CL117" s="335"/>
      <c r="CM117" s="334"/>
      <c r="CN117" s="335"/>
      <c r="CO117" s="334"/>
      <c r="CP117" s="335"/>
      <c r="CQ117" s="334"/>
      <c r="CR117" s="335"/>
      <c r="CS117" s="333" t="str">
        <f t="shared" si="31"/>
        <v/>
      </c>
      <c r="CT117" s="336">
        <v>1101</v>
      </c>
      <c r="CU117" s="337"/>
      <c r="CV117" s="337"/>
      <c r="CW117" s="338" t="str">
        <f>IF(CV117="","",IF(IF(OR(T117=Desplegables!$B$5,T117=Desplegables!$B$6,),(U117-CV117)/(U117-W117),CV117/W117)&lt;0,0%,IF(IF(OR(T117=Desplegables!$B$5,T117=Desplegables!$B$6,),(U117-CV117)/(U117-W117),CV117/W117)&gt;1,100%,IF(OR(T117=Desplegables!$B$5,T117=Desplegables!$B$6,),(U117-CV117)/(U117-W117),CV117/W117))))</f>
        <v/>
      </c>
      <c r="CX117" s="338" t="str">
        <f>IF(CV117="","",IF(IF(OR(T117=Desplegables!$B$5,T117=Desplegables!$B$6,),(U117-CV117)/(U117-AI117),CV117/AI117)&lt;0,0%,IF(IF(OR(T117=Desplegables!$B$5,T117=Desplegables!$B$6,),(U117-CV117)/(U117-AI117),CV117/AI117)&gt;1,100%,IF(OR(T117=Desplegables!$B$5,T117=Desplegables!$B$6,),(U117-CV117)/(U117-AI117),CV117/AI117))))</f>
        <v/>
      </c>
      <c r="CY117" s="339"/>
      <c r="CZ117" s="340"/>
      <c r="DA117" s="338" t="str">
        <f t="shared" si="32"/>
        <v/>
      </c>
      <c r="DB117" s="341" t="str">
        <f t="shared" si="33"/>
        <v/>
      </c>
      <c r="DC117" s="342" t="str">
        <f t="shared" si="34"/>
        <v/>
      </c>
      <c r="DD117" s="342" t="str">
        <f t="shared" si="35"/>
        <v/>
      </c>
      <c r="DE117" s="336">
        <v>1101</v>
      </c>
      <c r="DF117" s="343"/>
      <c r="DG117" s="338" t="str">
        <f>IF(DF117="","",IF(IF(OR(T117=Desplegables!$B$5,T117=Desplegables!$B$6,),(U117-DF117)/(U117-W117),DF117/W117)&lt;0,0%,IF(IF(OR(T117=Desplegables!$B$5,T117=Desplegables!$B$6,),(U117-DF117)/(U117-W117),DF117/W117)&gt;1,100%,IF(OR(T117=Desplegables!$B$5,T117=Desplegables!$B$6,),(U117-DF117)/(U117-W117),DF117/W117))))</f>
        <v/>
      </c>
      <c r="DH117" s="338" t="str">
        <f>IF(DF117="","",IF(IF(OR(T117=Desplegables!$B$5,T117=Desplegables!$B$6,),(U117-DF117)/(U117-AI117),DF117/AI117)&lt;0,0%,IF(IF(OR(T117=Desplegables!$B$5,T117=Desplegables!$B$6,),(U117-DF117)/(U117-AI117),DF117/AI117)&gt;1,100%,IF(OR(T117=Desplegables!$B$5,T117=Desplegables!$B$6,),(U117-DF117)/(U117-AI117),DF117/AI117))))</f>
        <v/>
      </c>
      <c r="DI117" s="344"/>
      <c r="DJ117" s="338" t="str">
        <f t="shared" si="39"/>
        <v/>
      </c>
      <c r="DK117" s="345" t="str">
        <f t="shared" si="40"/>
        <v/>
      </c>
      <c r="DL117" s="346" t="str">
        <f t="shared" si="41"/>
        <v/>
      </c>
      <c r="DM117" s="347" t="str">
        <f t="shared" si="42"/>
        <v/>
      </c>
      <c r="DN117" s="348"/>
    </row>
    <row r="118" spans="1:118" s="316" customFormat="1" ht="76.5">
      <c r="B118" s="317" t="s">
        <v>895</v>
      </c>
      <c r="C118" s="318">
        <f>SUMIF(B$90:B$118,#REF!,I$90:I$118)</f>
        <v>0</v>
      </c>
      <c r="D118" s="319" t="s">
        <v>865</v>
      </c>
      <c r="E118" s="318">
        <f>SUMIF(D$90:D$118,D90,I$90:I$118)</f>
        <v>0.27586206896551729</v>
      </c>
      <c r="F118" s="319" t="s">
        <v>840</v>
      </c>
      <c r="G118" s="318">
        <f>SUMIF(F$90:F$118,#REF!,I$90:I$118)</f>
        <v>0</v>
      </c>
      <c r="H118" s="320" t="s">
        <v>847</v>
      </c>
      <c r="I118" s="321" t="b">
        <f>H118=J118</f>
        <v>0</v>
      </c>
      <c r="J118" s="322" t="s">
        <v>189</v>
      </c>
      <c r="K118" s="468" t="s">
        <v>851</v>
      </c>
      <c r="L118" s="468" t="s">
        <v>851</v>
      </c>
      <c r="M118" s="323" t="s">
        <v>355</v>
      </c>
      <c r="N118" s="324" t="s">
        <v>360</v>
      </c>
      <c r="O118" s="325">
        <v>45292</v>
      </c>
      <c r="P118" s="326">
        <v>45657</v>
      </c>
      <c r="Q118" s="414" t="s">
        <v>7</v>
      </c>
      <c r="R118" s="327" t="s">
        <v>862</v>
      </c>
      <c r="S118" s="412" t="s">
        <v>864</v>
      </c>
      <c r="T118" s="329" t="s">
        <v>63</v>
      </c>
      <c r="U118" s="330">
        <v>1</v>
      </c>
      <c r="V118" s="331">
        <v>2023</v>
      </c>
      <c r="W118" s="330">
        <v>1</v>
      </c>
      <c r="X118" s="330">
        <v>1</v>
      </c>
      <c r="Y118" s="330">
        <v>1</v>
      </c>
      <c r="Z118" s="330">
        <v>1</v>
      </c>
      <c r="AA118" s="330"/>
      <c r="AB118" s="330"/>
      <c r="AC118" s="330"/>
      <c r="AD118" s="330"/>
      <c r="AE118" s="330"/>
      <c r="AF118" s="330"/>
      <c r="AG118" s="330"/>
      <c r="AH118" s="330"/>
      <c r="AI118" s="330">
        <f t="shared" si="30"/>
        <v>4</v>
      </c>
      <c r="AJ118" s="332"/>
      <c r="AK118" s="332"/>
      <c r="AL118" s="332"/>
      <c r="AM118" s="332"/>
      <c r="AN118" s="332"/>
      <c r="AO118" s="332"/>
      <c r="AP118" s="332"/>
      <c r="AQ118" s="332"/>
      <c r="AR118" s="332"/>
      <c r="AS118" s="332"/>
      <c r="AT118" s="332"/>
      <c r="AU118" s="332"/>
      <c r="AV118" s="333" t="str">
        <f t="shared" si="37"/>
        <v/>
      </c>
      <c r="AW118" s="334"/>
      <c r="AX118" s="335" t="s">
        <v>88</v>
      </c>
      <c r="AY118" s="334"/>
      <c r="AZ118" s="335"/>
      <c r="BA118" s="334"/>
      <c r="BB118" s="335"/>
      <c r="BC118" s="334"/>
      <c r="BD118" s="335"/>
      <c r="BE118" s="334"/>
      <c r="BF118" s="335"/>
      <c r="BG118" s="334"/>
      <c r="BH118" s="335"/>
      <c r="BI118" s="334"/>
      <c r="BJ118" s="335"/>
      <c r="BK118" s="334"/>
      <c r="BL118" s="335"/>
      <c r="BM118" s="334"/>
      <c r="BN118" s="335"/>
      <c r="BO118" s="334"/>
      <c r="BP118" s="335"/>
      <c r="BQ118" s="334"/>
      <c r="BR118" s="335"/>
      <c r="BS118" s="334"/>
      <c r="BT118" s="335"/>
      <c r="BU118" s="334"/>
      <c r="BV118" s="335"/>
      <c r="BW118" s="334"/>
      <c r="BX118" s="335"/>
      <c r="BY118" s="334"/>
      <c r="BZ118" s="335"/>
      <c r="CA118" s="334"/>
      <c r="CB118" s="335"/>
      <c r="CC118" s="334"/>
      <c r="CD118" s="335"/>
      <c r="CE118" s="334"/>
      <c r="CF118" s="335"/>
      <c r="CG118" s="334"/>
      <c r="CH118" s="335"/>
      <c r="CI118" s="334"/>
      <c r="CJ118" s="335"/>
      <c r="CK118" s="334"/>
      <c r="CL118" s="335"/>
      <c r="CM118" s="334"/>
      <c r="CN118" s="335"/>
      <c r="CO118" s="334"/>
      <c r="CP118" s="335"/>
      <c r="CQ118" s="334"/>
      <c r="CR118" s="335"/>
      <c r="CS118" s="333" t="str">
        <f t="shared" si="31"/>
        <v/>
      </c>
      <c r="CT118" s="413">
        <v>1102</v>
      </c>
      <c r="CU118" s="337"/>
      <c r="CV118" s="337"/>
      <c r="CW118" s="338" t="str">
        <f>IF(CV118="","",IF(IF(OR(T118=Desplegables!$B$5,T118=Desplegables!$B$6,),(U118-CV118)/(U118-W118),CV118/W118)&lt;0,0%,IF(IF(OR(T118=Desplegables!$B$5,T118=Desplegables!$B$6,),(U118-CV118)/(U118-W118),CV118/W118)&gt;1,100%,IF(OR(T118=Desplegables!$B$5,T118=Desplegables!$B$6,),(U118-CV118)/(U118-W118),CV118/W118))))</f>
        <v/>
      </c>
      <c r="CX118" s="338" t="str">
        <f>IF(CV118="","",IF(IF(OR(T118=Desplegables!$B$5,T118=Desplegables!$B$6,),(U118-CV118)/(U118-AI118),CV118/AI118)&lt;0,0%,IF(IF(OR(T118=Desplegables!$B$5,T118=Desplegables!$B$6,),(U118-CV118)/(U118-AI118),CV118/AI118)&gt;1,100%,IF(OR(T118=Desplegables!$B$5,T118=Desplegables!$B$6,),(U118-CV118)/(U118-AI118),CV118/AI118))))</f>
        <v/>
      </c>
      <c r="CY118" s="339"/>
      <c r="CZ118" s="340"/>
      <c r="DA118" s="338" t="str">
        <f t="shared" si="32"/>
        <v/>
      </c>
      <c r="DB118" s="341" t="str">
        <f t="shared" si="33"/>
        <v/>
      </c>
      <c r="DC118" s="342" t="str">
        <f t="shared" si="34"/>
        <v/>
      </c>
      <c r="DD118" s="342" t="str">
        <f t="shared" si="35"/>
        <v/>
      </c>
      <c r="DE118" s="413">
        <v>1102</v>
      </c>
      <c r="DF118" s="343"/>
      <c r="DG118" s="338" t="str">
        <f>IF(DF118="","",IF(IF(OR(T118=Desplegables!$B$5,T118=Desplegables!$B$6,),(U118-DF118)/(U118-W118),DF118/W118)&lt;0,0%,IF(IF(OR(T118=Desplegables!$B$5,T118=Desplegables!$B$6,),(U118-DF118)/(U118-W118),DF118/W118)&gt;1,100%,IF(OR(T118=Desplegables!$B$5,T118=Desplegables!$B$6,),(U118-DF118)/(U118-W118),DF118/W118))))</f>
        <v/>
      </c>
      <c r="DH118" s="338" t="str">
        <f>IF(DF118="","",IF(IF(OR(T118=Desplegables!$B$5,T118=Desplegables!$B$6,),(U118-DF118)/(U118-AI118),DF118/AI118)&lt;0,0%,IF(IF(OR(T118=Desplegables!$B$5,T118=Desplegables!$B$6,),(U118-DF118)/(U118-AI118),DF118/AI118)&gt;1,100%,IF(OR(T118=Desplegables!$B$5,T118=Desplegables!$B$6,),(U118-DF118)/(U118-AI118),DF118/AI118))))</f>
        <v/>
      </c>
      <c r="DI118" s="344"/>
      <c r="DJ118" s="338" t="str">
        <f t="shared" si="39"/>
        <v/>
      </c>
      <c r="DK118" s="345" t="str">
        <f t="shared" si="40"/>
        <v/>
      </c>
      <c r="DL118" s="346" t="str">
        <f t="shared" si="41"/>
        <v/>
      </c>
      <c r="DM118" s="347" t="str">
        <f t="shared" si="42"/>
        <v/>
      </c>
      <c r="DN118" s="348"/>
    </row>
    <row r="119" spans="1:118" ht="20.25">
      <c r="A119" s="3"/>
      <c r="B119" s="71"/>
      <c r="C119" s="44"/>
      <c r="D119" s="43"/>
      <c r="E119" s="43"/>
      <c r="F119" s="43"/>
      <c r="G119" s="43"/>
      <c r="H119" s="43"/>
      <c r="I119" s="43"/>
      <c r="J119" s="43"/>
      <c r="K119" s="43"/>
      <c r="L119" s="43"/>
      <c r="M119" s="43"/>
      <c r="N119" s="43"/>
      <c r="O119" s="43"/>
      <c r="P119" s="43"/>
      <c r="Q119" s="415"/>
      <c r="R119" s="190"/>
      <c r="S119" s="43"/>
      <c r="T119" s="43"/>
      <c r="U119" s="43"/>
      <c r="V119" s="43"/>
      <c r="W119" s="216"/>
      <c r="X119" s="216"/>
      <c r="Y119" s="216"/>
      <c r="Z119" s="216"/>
      <c r="AA119" s="216"/>
      <c r="AB119" s="216"/>
      <c r="AC119" s="216"/>
      <c r="AD119" s="216"/>
      <c r="AE119" s="216"/>
      <c r="AF119" s="216"/>
      <c r="AG119" s="216"/>
      <c r="AH119" s="217"/>
      <c r="AI119" s="43"/>
      <c r="AJ119" s="45"/>
      <c r="AK119" s="45"/>
      <c r="AL119" s="45"/>
      <c r="AM119" s="45"/>
      <c r="AN119" s="45"/>
      <c r="AO119" s="45"/>
      <c r="AP119" s="45"/>
      <c r="AQ119" s="45"/>
      <c r="AR119" s="45"/>
      <c r="AS119" s="45"/>
      <c r="AT119" s="45"/>
      <c r="AU119" s="45"/>
      <c r="AV119" s="46">
        <f>SUBTOTAL(9,AV17:AV118)</f>
        <v>4</v>
      </c>
      <c r="AW119" s="43"/>
      <c r="AX119" s="43"/>
      <c r="AY119" s="43"/>
      <c r="AZ119" s="43"/>
      <c r="BA119" s="43"/>
      <c r="BB119" s="43"/>
      <c r="BC119" s="43"/>
      <c r="BD119" s="43"/>
      <c r="BE119" s="43"/>
      <c r="BF119" s="43"/>
      <c r="BG119" s="43"/>
      <c r="BH119" s="43"/>
      <c r="BI119" s="43"/>
      <c r="BJ119" s="43"/>
      <c r="BK119" s="43"/>
      <c r="BL119" s="43"/>
      <c r="BM119" s="43"/>
      <c r="BN119" s="43"/>
      <c r="BO119" s="43"/>
      <c r="BP119" s="43"/>
      <c r="BQ119" s="43"/>
      <c r="BR119" s="43"/>
      <c r="BS119" s="43"/>
      <c r="BT119" s="43"/>
      <c r="BU119" s="43"/>
      <c r="BV119" s="43"/>
      <c r="BW119" s="43"/>
      <c r="BX119" s="43"/>
      <c r="BY119" s="43"/>
      <c r="BZ119" s="43"/>
      <c r="CA119" s="43"/>
      <c r="CB119" s="43"/>
      <c r="CC119" s="43"/>
      <c r="CD119" s="43"/>
      <c r="CE119" s="43"/>
      <c r="CF119" s="43"/>
      <c r="CG119" s="43"/>
      <c r="CH119" s="43"/>
      <c r="CI119" s="43"/>
      <c r="CJ119" s="43"/>
      <c r="CK119" s="43"/>
      <c r="CL119" s="43"/>
      <c r="CM119" s="43"/>
      <c r="CN119" s="43"/>
      <c r="CO119" s="43"/>
      <c r="CP119" s="43"/>
      <c r="CQ119" s="43"/>
      <c r="CR119" s="43"/>
      <c r="CS119" s="85" t="str">
        <f t="shared" ref="CS119" si="43">IF(SUM(AW119,AY119,BA119,BC119,BE119,BG119,BI119,BK119,BM119,BO119,BQ119,BS119,BU119,BW119,BY119,CA119,CC119,CE119,CG119,CI119,CK119,CM119)=0,"",SUM(AW119,AY119,BA119,BC119,BE119,BG119,BI119,BK119,BM119,BO119,BQ119,BS119,BU119,BW119,BY119,CA119,CC119,CE119,CG119,CI119,CK119,CM119,CO119,CQ119))</f>
        <v/>
      </c>
      <c r="CT119" s="70"/>
      <c r="CU119" s="41"/>
      <c r="CV119" s="41"/>
      <c r="CW119" s="86" t="str">
        <f>IF(CV119="","",IF(IF(OR(T119=Desplegables!$B$5,T119=Desplegables!$B$6,),(U119-CV119)/(U119-W119),CV119/W119)&lt;0,0%,IF(IF(OR(T119=Desplegables!$B$5,T119=Desplegables!$B$6,),(U119-CV119)/(U119-W119),CV119/W119)&gt;1,100%,IF(OR(T119=Desplegables!$B$5,T119=Desplegables!$B$6,),(U119-CV119)/(U119-W119),CV119/W119))))</f>
        <v/>
      </c>
      <c r="CX119" s="86" t="str">
        <f>IF(CV119="","",IF(IF(OR(T119=Desplegables!$B$5,T119=Desplegables!$B$6,),(U119-CV119)/(U119-AI119),CV119/AI119)&lt;0,0%,IF(IF(OR(T119=Desplegables!$B$5,T119=Desplegables!$B$6,),(U119-CV119)/(U119-AI119),CV119/AI119)&gt;1,100%,IF(OR(T119=Desplegables!$B$5,T119=Desplegables!$B$6,),(U119-CV119)/(U119-AI119),CV119/AI119))))</f>
        <v/>
      </c>
      <c r="CY119" s="42"/>
      <c r="CZ119" s="41"/>
      <c r="DA119" s="86" t="str">
        <f t="shared" ref="DA119" si="44">IF(CZ119="","",IF(CZ119/SUM(AW119,AY119)&gt;1,100%,CZ119/SUM(AW119,AY119)))</f>
        <v/>
      </c>
      <c r="DB119" s="140" t="str">
        <f t="shared" ref="DB119" si="45">IFERROR(CW119*(I119/G119),"")</f>
        <v/>
      </c>
      <c r="DC119" s="141" t="str">
        <f t="shared" ref="DC119" si="46">IFERROR(CW119*(I119/G119)*(G119/E119),"")</f>
        <v/>
      </c>
      <c r="DD119" s="141" t="str">
        <f t="shared" ref="DD119" si="47">IFERROR(CW119*I119,"")</f>
        <v/>
      </c>
      <c r="DE119" s="70"/>
      <c r="DF119" s="41"/>
      <c r="DG119" s="86" t="str">
        <f>IF(DF119="","",IF(IF(OR(T119=Desplegables!$B$5,T119=Desplegables!$B$6,),(U119-DF119)/(U119-W119),DF119/W119)&lt;0,0%,IF(IF(OR(T119=Desplegables!$B$5,T119=Desplegables!$B$6,),(U119-DF119)/(U119-W119),DF119/W119)&gt;1,100%,IF(OR(T119=Desplegables!$B$5,T119=Desplegables!$B$6,),(U119-DF119)/(U119-W119),DF119/W119))))</f>
        <v/>
      </c>
      <c r="DH119" s="42">
        <f>SUBTOTAL(9,DH17:DH118)</f>
        <v>0</v>
      </c>
      <c r="DI119" s="41"/>
      <c r="DJ119" s="42">
        <f>SUBTOTAL(9,DJ17:DJ118)</f>
        <v>0</v>
      </c>
      <c r="DK119" s="42">
        <f>SUBTOTAL(9,DK17:DK118)</f>
        <v>0</v>
      </c>
      <c r="DL119" s="42">
        <f>SUBTOTAL(9,DL17:DL118)</f>
        <v>0</v>
      </c>
      <c r="DM119" s="42">
        <f>SUBTOTAL(9,DM17:DM118)</f>
        <v>0</v>
      </c>
      <c r="DN119" s="68"/>
    </row>
    <row r="120" spans="1:118">
      <c r="A120" s="3"/>
      <c r="B120" s="83" t="s">
        <v>124</v>
      </c>
      <c r="F120" s="6"/>
      <c r="G120" s="6"/>
      <c r="H120" s="6"/>
      <c r="I120" s="6"/>
      <c r="J120" s="6"/>
      <c r="K120" s="6"/>
      <c r="L120" s="6"/>
      <c r="M120" s="6"/>
      <c r="N120" s="6"/>
      <c r="O120" s="6"/>
      <c r="P120" s="6"/>
      <c r="Q120" s="416"/>
      <c r="R120" s="6"/>
      <c r="S120" s="6"/>
      <c r="T120" s="6"/>
      <c r="U120" s="6"/>
      <c r="V120" s="6"/>
      <c r="W120" s="144"/>
      <c r="X120" s="144"/>
      <c r="Y120" s="144"/>
      <c r="Z120" s="144"/>
      <c r="AA120" s="144"/>
      <c r="AB120" s="144"/>
      <c r="AC120" s="144"/>
      <c r="AD120" s="144"/>
      <c r="AE120" s="144"/>
      <c r="AF120" s="144"/>
      <c r="AG120" s="144"/>
      <c r="AH120" s="218"/>
      <c r="AI120" s="6"/>
      <c r="AJ120" s="8"/>
      <c r="AK120" s="8"/>
      <c r="AL120" s="8"/>
      <c r="AM120" s="8"/>
      <c r="AN120" s="8"/>
      <c r="AO120" s="8"/>
      <c r="AP120" s="8"/>
      <c r="AQ120" s="8"/>
      <c r="AR120" s="8"/>
      <c r="AS120" s="8"/>
      <c r="AT120" s="8"/>
      <c r="AU120" s="8"/>
      <c r="AV120" s="8"/>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row>
    <row r="121" spans="1:118">
      <c r="A121" s="3"/>
      <c r="F121" s="6"/>
      <c r="G121" s="6"/>
      <c r="H121" s="6"/>
      <c r="I121" s="6"/>
      <c r="J121" s="6"/>
      <c r="K121" s="6"/>
      <c r="L121" s="6"/>
      <c r="M121" s="6"/>
      <c r="N121" s="6"/>
      <c r="O121" s="6"/>
      <c r="P121" s="6"/>
      <c r="Q121" s="416"/>
      <c r="R121" s="6"/>
      <c r="S121" s="6"/>
      <c r="T121" s="6"/>
      <c r="U121" s="6"/>
      <c r="V121" s="6"/>
      <c r="W121" s="144"/>
      <c r="X121" s="144"/>
      <c r="Y121" s="144"/>
      <c r="Z121" s="144"/>
      <c r="AA121" s="144"/>
      <c r="AB121" s="144"/>
      <c r="AC121" s="144"/>
      <c r="AD121" s="144"/>
      <c r="AE121" s="144"/>
      <c r="AF121" s="144"/>
      <c r="AG121" s="144"/>
      <c r="AH121" s="218"/>
      <c r="AI121" s="6"/>
      <c r="AJ121" s="8"/>
      <c r="AK121" s="8"/>
      <c r="AL121" s="8"/>
      <c r="AM121" s="8"/>
      <c r="AN121" s="8"/>
      <c r="AO121" s="8"/>
      <c r="AP121" s="8"/>
      <c r="AQ121" s="8"/>
      <c r="AR121" s="8"/>
      <c r="AS121" s="8"/>
      <c r="AT121" s="8"/>
      <c r="AU121" s="8"/>
      <c r="AV121" s="8"/>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row>
    <row r="122" spans="1:118">
      <c r="A122" s="3"/>
      <c r="F122" s="6"/>
      <c r="G122" s="6"/>
      <c r="H122" s="6"/>
      <c r="I122" s="6"/>
      <c r="J122" s="6"/>
      <c r="K122" s="6"/>
      <c r="L122" s="6"/>
      <c r="M122" s="6"/>
      <c r="N122" s="6"/>
      <c r="O122" s="6"/>
      <c r="P122" s="6"/>
      <c r="Q122" s="416"/>
      <c r="R122" s="6"/>
      <c r="S122" s="6"/>
      <c r="T122" s="6"/>
      <c r="U122" s="6"/>
      <c r="V122" s="6"/>
      <c r="W122" s="144"/>
      <c r="X122" s="144"/>
      <c r="Y122" s="144"/>
      <c r="Z122" s="144"/>
      <c r="AA122" s="144"/>
      <c r="AB122" s="144"/>
      <c r="AC122" s="144"/>
      <c r="AD122" s="144"/>
      <c r="AE122" s="144"/>
      <c r="AF122" s="144"/>
      <c r="AG122" s="144"/>
      <c r="AH122" s="218"/>
      <c r="AI122" s="6"/>
      <c r="AJ122" s="8"/>
      <c r="AK122" s="8"/>
      <c r="AL122" s="8"/>
      <c r="AM122" s="8"/>
      <c r="AN122" s="8"/>
      <c r="AO122" s="8"/>
      <c r="AP122" s="8"/>
      <c r="AQ122" s="8"/>
      <c r="AR122" s="8"/>
      <c r="AS122" s="8"/>
      <c r="AT122" s="8"/>
      <c r="AU122" s="8"/>
      <c r="AV122" s="8"/>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row>
    <row r="123" spans="1:118">
      <c r="A123" s="3"/>
      <c r="F123" s="6"/>
      <c r="G123" s="6"/>
      <c r="H123" s="6"/>
      <c r="I123" s="6"/>
      <c r="J123" s="6"/>
      <c r="K123" s="6"/>
      <c r="L123" s="6"/>
      <c r="M123" s="6"/>
      <c r="N123" s="6"/>
      <c r="O123" s="6"/>
      <c r="P123" s="6"/>
      <c r="Q123" s="416"/>
      <c r="R123" s="6"/>
      <c r="S123" s="6"/>
      <c r="T123" s="6"/>
      <c r="U123" s="6"/>
      <c r="V123" s="6"/>
      <c r="W123" s="144"/>
      <c r="X123" s="144"/>
      <c r="Y123" s="144"/>
      <c r="Z123" s="144"/>
      <c r="AA123" s="144"/>
      <c r="AB123" s="144"/>
      <c r="AC123" s="144"/>
      <c r="AD123" s="144"/>
      <c r="AE123" s="144"/>
      <c r="AF123" s="144"/>
      <c r="AG123" s="144"/>
      <c r="AH123" s="218"/>
      <c r="AI123" s="6"/>
      <c r="AJ123" s="8"/>
      <c r="AK123" s="8"/>
      <c r="AL123" s="8"/>
      <c r="AM123" s="8"/>
      <c r="AN123" s="8"/>
      <c r="AO123" s="8"/>
      <c r="AP123" s="8"/>
      <c r="AQ123" s="8"/>
      <c r="AR123" s="8"/>
      <c r="AS123" s="8"/>
      <c r="AT123" s="8"/>
      <c r="AU123" s="8"/>
      <c r="AV123" s="8"/>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row>
    <row r="124" spans="1:118">
      <c r="A124" s="3"/>
      <c r="B124" s="6"/>
      <c r="C124" s="7"/>
      <c r="D124" s="6"/>
      <c r="E124" s="6"/>
      <c r="F124" s="6"/>
      <c r="G124" s="6"/>
      <c r="H124" s="6"/>
      <c r="I124" s="6"/>
      <c r="J124" s="6"/>
      <c r="K124" s="6"/>
      <c r="L124" s="6"/>
      <c r="M124" s="6"/>
      <c r="N124" s="6"/>
      <c r="O124" s="6"/>
      <c r="P124" s="6"/>
      <c r="Q124" s="416"/>
      <c r="R124" s="6"/>
      <c r="S124" s="6"/>
      <c r="T124" s="6"/>
      <c r="U124" s="6"/>
      <c r="V124" s="6"/>
      <c r="W124" s="144"/>
      <c r="X124" s="144"/>
      <c r="Y124" s="144"/>
      <c r="Z124" s="144"/>
      <c r="AA124" s="144"/>
      <c r="AB124" s="144"/>
      <c r="AC124" s="144"/>
      <c r="AD124" s="144"/>
      <c r="AE124" s="144"/>
      <c r="AF124" s="144"/>
      <c r="AG124" s="144"/>
      <c r="AH124" s="218"/>
      <c r="AI124" s="6"/>
      <c r="AJ124" s="8"/>
      <c r="AK124" s="8"/>
      <c r="AL124" s="8"/>
      <c r="AM124" s="8"/>
      <c r="AN124" s="8"/>
      <c r="AO124" s="8"/>
      <c r="AP124" s="8"/>
      <c r="AQ124" s="8"/>
      <c r="AR124" s="8"/>
      <c r="AS124" s="8"/>
      <c r="AT124" s="8"/>
      <c r="AU124" s="8"/>
      <c r="AV124" s="8"/>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row>
    <row r="125" spans="1:118">
      <c r="A125" s="3"/>
      <c r="B125" s="6"/>
      <c r="C125" s="7"/>
      <c r="D125" s="6"/>
      <c r="E125" s="6"/>
      <c r="F125" s="6"/>
      <c r="G125" s="6"/>
      <c r="H125" s="6"/>
      <c r="I125" s="6"/>
      <c r="J125" s="6"/>
      <c r="K125" s="6"/>
      <c r="L125" s="6"/>
      <c r="M125" s="6"/>
      <c r="N125" s="6"/>
      <c r="O125" s="6"/>
      <c r="P125" s="6"/>
      <c r="Q125" s="416"/>
      <c r="R125" s="6"/>
      <c r="S125" s="6"/>
      <c r="T125" s="6"/>
      <c r="U125" s="6"/>
      <c r="V125" s="6"/>
      <c r="W125" s="144"/>
      <c r="X125" s="144"/>
      <c r="Y125" s="144"/>
      <c r="Z125" s="144"/>
      <c r="AA125" s="144"/>
      <c r="AB125" s="144"/>
      <c r="AC125" s="144"/>
      <c r="AD125" s="144"/>
      <c r="AE125" s="144"/>
      <c r="AF125" s="144"/>
      <c r="AG125" s="144"/>
      <c r="AH125" s="218"/>
      <c r="AI125" s="6"/>
      <c r="AJ125" s="8"/>
      <c r="AK125" s="8"/>
      <c r="AL125" s="8"/>
      <c r="AM125" s="8"/>
      <c r="AN125" s="8"/>
      <c r="AO125" s="8"/>
      <c r="AP125" s="8"/>
      <c r="AQ125" s="8"/>
      <c r="AR125" s="8"/>
      <c r="AS125" s="8"/>
      <c r="AT125" s="8"/>
      <c r="AU125" s="8"/>
      <c r="AV125" s="8"/>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row>
    <row r="126" spans="1:118">
      <c r="A126" s="3"/>
      <c r="B126" s="6"/>
      <c r="C126" s="7"/>
      <c r="D126" s="6"/>
      <c r="E126" s="6"/>
      <c r="F126" s="6"/>
      <c r="G126" s="6"/>
      <c r="H126" s="6"/>
      <c r="I126" s="6"/>
      <c r="J126" s="6"/>
      <c r="K126" s="6"/>
      <c r="L126" s="6"/>
      <c r="M126" s="6"/>
      <c r="N126" s="6"/>
      <c r="O126" s="6"/>
      <c r="P126" s="6"/>
      <c r="Q126" s="416"/>
      <c r="R126" s="6"/>
      <c r="S126" s="6"/>
      <c r="T126" s="6"/>
      <c r="U126" s="6"/>
      <c r="V126" s="6"/>
      <c r="W126" s="144"/>
      <c r="X126" s="144"/>
      <c r="Y126" s="144"/>
      <c r="Z126" s="144"/>
      <c r="AA126" s="144"/>
      <c r="AB126" s="144"/>
      <c r="AC126" s="144"/>
      <c r="AD126" s="144"/>
      <c r="AE126" s="144"/>
      <c r="AF126" s="144"/>
      <c r="AG126" s="144"/>
      <c r="AH126" s="218"/>
      <c r="AI126" s="6"/>
      <c r="AJ126" s="8"/>
      <c r="AK126" s="8"/>
      <c r="AL126" s="8"/>
      <c r="AM126" s="8"/>
      <c r="AN126" s="8"/>
      <c r="AO126" s="8"/>
      <c r="AP126" s="8"/>
      <c r="AQ126" s="8"/>
      <c r="AR126" s="8"/>
      <c r="AS126" s="8"/>
      <c r="AT126" s="8"/>
      <c r="AU126" s="8"/>
      <c r="AV126" s="8"/>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row>
    <row r="127" spans="1:118">
      <c r="A127" s="3"/>
      <c r="B127" s="6"/>
      <c r="C127" s="7"/>
      <c r="D127" s="6"/>
      <c r="E127" s="6"/>
      <c r="F127" s="6"/>
      <c r="G127" s="6"/>
      <c r="H127" s="6"/>
      <c r="I127" s="6"/>
      <c r="J127" s="6"/>
      <c r="K127" s="6"/>
      <c r="L127" s="6"/>
      <c r="M127" s="6"/>
      <c r="N127" s="6"/>
      <c r="O127" s="6"/>
      <c r="P127" s="6"/>
      <c r="Q127" s="416"/>
      <c r="R127" s="6"/>
      <c r="S127" s="6"/>
      <c r="T127" s="6"/>
      <c r="U127" s="6"/>
      <c r="V127" s="6"/>
      <c r="W127" s="144"/>
      <c r="X127" s="144"/>
      <c r="Y127" s="144"/>
      <c r="Z127" s="144"/>
      <c r="AA127" s="144"/>
      <c r="AB127" s="144"/>
      <c r="AC127" s="144"/>
      <c r="AD127" s="144"/>
      <c r="AE127" s="144"/>
      <c r="AF127" s="144"/>
      <c r="AG127" s="144"/>
      <c r="AH127" s="218"/>
      <c r="AI127" s="6"/>
      <c r="AJ127" s="8"/>
      <c r="AK127" s="8"/>
      <c r="AL127" s="8"/>
      <c r="AM127" s="8"/>
      <c r="AN127" s="8"/>
      <c r="AO127" s="8"/>
      <c r="AP127" s="8"/>
      <c r="AQ127" s="8"/>
      <c r="AR127" s="8"/>
      <c r="AS127" s="8"/>
      <c r="AT127" s="8"/>
      <c r="AU127" s="8"/>
      <c r="AV127" s="8"/>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row>
    <row r="128" spans="1:118">
      <c r="A128" s="3"/>
      <c r="B128" s="6"/>
      <c r="C128" s="7"/>
      <c r="D128" s="6"/>
      <c r="E128" s="6"/>
      <c r="F128" s="6"/>
      <c r="G128" s="6"/>
      <c r="H128" s="6"/>
      <c r="I128" s="6"/>
      <c r="J128" s="6"/>
      <c r="K128" s="6"/>
      <c r="L128" s="6"/>
      <c r="M128" s="6"/>
      <c r="N128" s="6"/>
      <c r="O128" s="6"/>
      <c r="P128" s="6"/>
      <c r="Q128" s="416"/>
      <c r="R128" s="6"/>
      <c r="S128" s="6"/>
      <c r="T128" s="6"/>
      <c r="U128" s="6"/>
      <c r="V128" s="6"/>
      <c r="W128" s="144"/>
      <c r="X128" s="144"/>
      <c r="Y128" s="144"/>
      <c r="Z128" s="144"/>
      <c r="AA128" s="144"/>
      <c r="AB128" s="144"/>
      <c r="AC128" s="144"/>
      <c r="AD128" s="144"/>
      <c r="AE128" s="144"/>
      <c r="AF128" s="144"/>
      <c r="AG128" s="144"/>
      <c r="AH128" s="218"/>
      <c r="AI128" s="6"/>
      <c r="AJ128" s="8"/>
      <c r="AK128" s="8"/>
      <c r="AL128" s="8"/>
      <c r="AM128" s="8"/>
      <c r="AN128" s="8"/>
      <c r="AO128" s="8"/>
      <c r="AP128" s="8"/>
      <c r="AQ128" s="8"/>
      <c r="AR128" s="8"/>
      <c r="AS128" s="8"/>
      <c r="AT128" s="8"/>
      <c r="AU128" s="8"/>
      <c r="AV128" s="8"/>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row>
    <row r="129" spans="1:117">
      <c r="A129" s="3"/>
      <c r="B129" s="6"/>
      <c r="C129" s="7"/>
      <c r="D129" s="6"/>
      <c r="E129" s="6"/>
      <c r="F129" s="6"/>
      <c r="G129" s="6"/>
      <c r="H129" s="6"/>
      <c r="I129" s="6"/>
      <c r="J129" s="6"/>
      <c r="K129" s="6"/>
      <c r="L129" s="6"/>
      <c r="M129" s="6"/>
      <c r="N129" s="6"/>
      <c r="O129" s="6"/>
      <c r="P129" s="6"/>
      <c r="Q129" s="416"/>
      <c r="R129" s="6"/>
      <c r="S129" s="6"/>
      <c r="T129" s="6"/>
      <c r="U129" s="6"/>
      <c r="V129" s="6"/>
      <c r="W129" s="144"/>
      <c r="X129" s="144"/>
      <c r="Y129" s="144"/>
      <c r="Z129" s="144"/>
      <c r="AA129" s="144"/>
      <c r="AB129" s="144"/>
      <c r="AC129" s="144"/>
      <c r="AD129" s="144"/>
      <c r="AE129" s="144"/>
      <c r="AF129" s="144"/>
      <c r="AG129" s="144"/>
      <c r="AH129" s="218"/>
      <c r="AI129" s="6"/>
      <c r="AJ129" s="8"/>
      <c r="AK129" s="8"/>
      <c r="AL129" s="8"/>
      <c r="AM129" s="8"/>
      <c r="AN129" s="8"/>
      <c r="AO129" s="8"/>
      <c r="AP129" s="8"/>
      <c r="AQ129" s="8"/>
      <c r="AR129" s="8"/>
      <c r="AS129" s="8"/>
      <c r="AT129" s="8"/>
      <c r="AU129" s="8"/>
      <c r="AV129" s="8"/>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row>
    <row r="130" spans="1:117">
      <c r="A130" s="3"/>
      <c r="B130" s="6"/>
      <c r="C130" s="7"/>
      <c r="D130" s="6"/>
      <c r="E130" s="6"/>
      <c r="F130" s="6"/>
      <c r="G130" s="6"/>
      <c r="H130" s="6"/>
      <c r="I130" s="6"/>
      <c r="J130" s="6"/>
      <c r="K130" s="6"/>
      <c r="L130" s="6"/>
      <c r="M130" s="6"/>
      <c r="N130" s="6"/>
      <c r="O130" s="6"/>
      <c r="P130" s="6"/>
      <c r="Q130" s="416"/>
      <c r="R130" s="6"/>
      <c r="S130" s="6"/>
      <c r="T130" s="6"/>
      <c r="U130" s="6"/>
      <c r="V130" s="6"/>
      <c r="W130" s="144"/>
      <c r="X130" s="144"/>
      <c r="Y130" s="144"/>
      <c r="Z130" s="144"/>
      <c r="AA130" s="144"/>
      <c r="AB130" s="144"/>
      <c r="AC130" s="144"/>
      <c r="AD130" s="144"/>
      <c r="AE130" s="144"/>
      <c r="AF130" s="144"/>
      <c r="AG130" s="144"/>
      <c r="AH130" s="218"/>
      <c r="AI130" s="6"/>
      <c r="AJ130" s="8"/>
      <c r="AK130" s="8"/>
      <c r="AL130" s="8"/>
      <c r="AM130" s="8"/>
      <c r="AN130" s="8"/>
      <c r="AO130" s="8"/>
      <c r="AP130" s="8"/>
      <c r="AQ130" s="8"/>
      <c r="AR130" s="8"/>
      <c r="AS130" s="8"/>
      <c r="AT130" s="8"/>
      <c r="AU130" s="8"/>
      <c r="AV130" s="8"/>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row>
    <row r="131" spans="1:117">
      <c r="A131" s="3"/>
      <c r="B131" s="6"/>
      <c r="C131" s="7"/>
      <c r="D131" s="6"/>
      <c r="E131" s="6"/>
      <c r="F131" s="6"/>
      <c r="G131" s="6"/>
      <c r="H131" s="6"/>
      <c r="I131" s="6"/>
      <c r="J131" s="6"/>
      <c r="K131" s="6"/>
      <c r="L131" s="6"/>
      <c r="M131" s="6"/>
      <c r="N131" s="6"/>
      <c r="O131" s="6"/>
      <c r="P131" s="6"/>
      <c r="Q131" s="416"/>
      <c r="R131" s="6"/>
      <c r="S131" s="6"/>
      <c r="T131" s="6"/>
      <c r="U131" s="6"/>
      <c r="V131" s="6"/>
      <c r="W131" s="144"/>
      <c r="X131" s="144"/>
      <c r="Y131" s="144"/>
      <c r="Z131" s="144"/>
      <c r="AA131" s="144"/>
      <c r="AB131" s="144"/>
      <c r="AC131" s="144"/>
      <c r="AD131" s="144"/>
      <c r="AE131" s="144"/>
      <c r="AF131" s="144"/>
      <c r="AG131" s="144"/>
      <c r="AH131" s="218"/>
      <c r="AI131" s="6"/>
      <c r="AJ131" s="8"/>
      <c r="AK131" s="8"/>
      <c r="AL131" s="8"/>
      <c r="AM131" s="8"/>
      <c r="AN131" s="8"/>
      <c r="AO131" s="8"/>
      <c r="AP131" s="8"/>
      <c r="AQ131" s="8"/>
      <c r="AR131" s="8"/>
      <c r="AS131" s="8"/>
      <c r="AT131" s="8"/>
      <c r="AU131" s="8"/>
      <c r="AV131" s="8"/>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row>
    <row r="132" spans="1:117">
      <c r="A132" s="3"/>
      <c r="B132" s="6"/>
      <c r="C132" s="7"/>
      <c r="D132" s="6"/>
      <c r="E132" s="6"/>
      <c r="F132" s="6"/>
      <c r="G132" s="6"/>
      <c r="H132" s="6"/>
      <c r="I132" s="6"/>
      <c r="J132" s="6"/>
      <c r="K132" s="6"/>
      <c r="L132" s="6"/>
      <c r="M132" s="6"/>
      <c r="N132" s="6"/>
      <c r="O132" s="6"/>
      <c r="P132" s="6"/>
      <c r="Q132" s="416"/>
      <c r="R132" s="6"/>
      <c r="S132" s="6"/>
      <c r="T132" s="6"/>
      <c r="U132" s="6"/>
      <c r="V132" s="6"/>
      <c r="W132" s="144"/>
      <c r="X132" s="144"/>
      <c r="Y132" s="144"/>
      <c r="Z132" s="144"/>
      <c r="AA132" s="144"/>
      <c r="AB132" s="144"/>
      <c r="AC132" s="144"/>
      <c r="AD132" s="144"/>
      <c r="AE132" s="144"/>
      <c r="AF132" s="144"/>
      <c r="AG132" s="144"/>
      <c r="AH132" s="218"/>
      <c r="AI132" s="6"/>
      <c r="AJ132" s="8"/>
      <c r="AK132" s="8"/>
      <c r="AL132" s="8"/>
      <c r="AM132" s="8"/>
      <c r="AN132" s="8"/>
      <c r="AO132" s="8"/>
      <c r="AP132" s="8"/>
      <c r="AQ132" s="8"/>
      <c r="AR132" s="8"/>
      <c r="AS132" s="8"/>
      <c r="AT132" s="8"/>
      <c r="AU132" s="8"/>
      <c r="AV132" s="8"/>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row>
    <row r="133" spans="1:117">
      <c r="A133" s="3"/>
      <c r="B133" s="6"/>
      <c r="C133" s="7"/>
      <c r="D133" s="6"/>
      <c r="E133" s="6"/>
      <c r="F133" s="6"/>
      <c r="G133" s="6"/>
      <c r="H133" s="6"/>
      <c r="I133" s="6"/>
      <c r="J133" s="6"/>
      <c r="K133" s="6"/>
      <c r="L133" s="6"/>
      <c r="M133" s="6"/>
      <c r="N133" s="6"/>
      <c r="O133" s="6"/>
      <c r="P133" s="6"/>
      <c r="Q133" s="416"/>
      <c r="R133" s="6"/>
      <c r="S133" s="6"/>
      <c r="T133" s="6"/>
      <c r="U133" s="6"/>
      <c r="V133" s="6"/>
      <c r="W133" s="144"/>
      <c r="X133" s="144"/>
      <c r="Y133" s="144"/>
      <c r="Z133" s="144"/>
      <c r="AA133" s="144"/>
      <c r="AB133" s="144"/>
      <c r="AC133" s="144"/>
      <c r="AD133" s="144"/>
      <c r="AE133" s="144"/>
      <c r="AF133" s="144"/>
      <c r="AG133" s="144"/>
      <c r="AH133" s="218"/>
      <c r="AI133" s="6"/>
      <c r="AJ133" s="8"/>
      <c r="AK133" s="8"/>
      <c r="AL133" s="8"/>
      <c r="AM133" s="8"/>
      <c r="AN133" s="8"/>
      <c r="AO133" s="8"/>
      <c r="AP133" s="8"/>
      <c r="AQ133" s="8"/>
      <c r="AR133" s="8"/>
      <c r="AS133" s="8"/>
      <c r="AT133" s="8"/>
      <c r="AU133" s="8"/>
      <c r="AV133" s="8"/>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row>
    <row r="134" spans="1:117">
      <c r="A134" s="3"/>
      <c r="B134" s="6"/>
      <c r="C134" s="7"/>
      <c r="D134" s="6"/>
      <c r="E134" s="6"/>
      <c r="F134" s="6"/>
      <c r="G134" s="6"/>
      <c r="H134" s="6"/>
      <c r="I134" s="6"/>
      <c r="J134" s="6"/>
      <c r="K134" s="6"/>
      <c r="L134" s="6"/>
      <c r="M134" s="6"/>
      <c r="N134" s="6"/>
      <c r="O134" s="6"/>
      <c r="P134" s="6"/>
      <c r="Q134" s="416"/>
      <c r="R134" s="6"/>
      <c r="S134" s="6"/>
      <c r="T134" s="6"/>
      <c r="U134" s="6"/>
      <c r="V134" s="6"/>
      <c r="W134" s="144"/>
      <c r="X134" s="144"/>
      <c r="Y134" s="144"/>
      <c r="Z134" s="144"/>
      <c r="AA134" s="144"/>
      <c r="AB134" s="144"/>
      <c r="AC134" s="144"/>
      <c r="AD134" s="144"/>
      <c r="AE134" s="144"/>
      <c r="AF134" s="144"/>
      <c r="AG134" s="144"/>
      <c r="AH134" s="218"/>
      <c r="AI134" s="6"/>
      <c r="AJ134" s="8"/>
      <c r="AK134" s="8"/>
      <c r="AL134" s="8"/>
      <c r="AM134" s="8"/>
      <c r="AN134" s="8"/>
      <c r="AO134" s="8"/>
      <c r="AP134" s="8"/>
      <c r="AQ134" s="8"/>
      <c r="AR134" s="8"/>
      <c r="AS134" s="8"/>
      <c r="AT134" s="8"/>
      <c r="AU134" s="8"/>
      <c r="AV134" s="8"/>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row>
    <row r="135" spans="1:117">
      <c r="A135" s="3"/>
      <c r="B135" s="6"/>
      <c r="C135" s="7"/>
      <c r="D135" s="6"/>
      <c r="E135" s="6"/>
      <c r="F135" s="6"/>
      <c r="G135" s="6"/>
      <c r="H135" s="6"/>
      <c r="I135" s="6"/>
      <c r="J135" s="6"/>
      <c r="K135" s="6"/>
      <c r="L135" s="6"/>
      <c r="M135" s="6"/>
      <c r="N135" s="6"/>
      <c r="O135" s="6"/>
      <c r="P135" s="6"/>
      <c r="Q135" s="416"/>
      <c r="R135" s="6"/>
      <c r="S135" s="6"/>
      <c r="T135" s="6"/>
      <c r="U135" s="6"/>
      <c r="V135" s="6"/>
      <c r="W135" s="144"/>
      <c r="X135" s="144"/>
      <c r="Y135" s="144"/>
      <c r="Z135" s="144"/>
      <c r="AA135" s="144"/>
      <c r="AB135" s="144"/>
      <c r="AC135" s="144"/>
      <c r="AD135" s="144"/>
      <c r="AE135" s="144"/>
      <c r="AF135" s="144"/>
      <c r="AG135" s="144"/>
      <c r="AH135" s="218"/>
      <c r="AI135" s="6"/>
      <c r="AJ135" s="8"/>
      <c r="AK135" s="8"/>
      <c r="AL135" s="8"/>
      <c r="AM135" s="8"/>
      <c r="AN135" s="8"/>
      <c r="AO135" s="8"/>
      <c r="AP135" s="8"/>
      <c r="AQ135" s="8"/>
      <c r="AR135" s="8"/>
      <c r="AS135" s="8"/>
      <c r="AT135" s="8"/>
      <c r="AU135" s="8"/>
      <c r="AV135" s="8"/>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row>
    <row r="136" spans="1:117">
      <c r="A136" s="3"/>
      <c r="B136" s="6"/>
      <c r="C136" s="7"/>
      <c r="D136" s="6"/>
      <c r="E136" s="6"/>
      <c r="F136" s="6"/>
      <c r="G136" s="6"/>
      <c r="H136" s="6"/>
      <c r="I136" s="6"/>
      <c r="J136" s="6"/>
      <c r="K136" s="6"/>
      <c r="L136" s="6"/>
      <c r="M136" s="6"/>
      <c r="N136" s="6"/>
      <c r="O136" s="6"/>
      <c r="P136" s="6"/>
      <c r="Q136" s="416"/>
      <c r="R136" s="6"/>
      <c r="S136" s="6"/>
      <c r="T136" s="6"/>
      <c r="U136" s="6"/>
      <c r="V136" s="6"/>
      <c r="W136" s="144"/>
      <c r="X136" s="144"/>
      <c r="Y136" s="144"/>
      <c r="Z136" s="144"/>
      <c r="AA136" s="144"/>
      <c r="AB136" s="144"/>
      <c r="AC136" s="144"/>
      <c r="AD136" s="144"/>
      <c r="AE136" s="144"/>
      <c r="AF136" s="144"/>
      <c r="AG136" s="144"/>
      <c r="AH136" s="218"/>
      <c r="AI136" s="6"/>
      <c r="AJ136" s="8"/>
      <c r="AK136" s="8"/>
      <c r="AL136" s="8"/>
      <c r="AM136" s="8"/>
      <c r="AN136" s="8"/>
      <c r="AO136" s="8"/>
      <c r="AP136" s="8"/>
      <c r="AQ136" s="8"/>
      <c r="AR136" s="8"/>
      <c r="AS136" s="8"/>
      <c r="AT136" s="8"/>
      <c r="AU136" s="8"/>
      <c r="AV136" s="8"/>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row>
    <row r="137" spans="1:117">
      <c r="A137" s="3"/>
      <c r="B137" s="6"/>
      <c r="C137" s="7"/>
      <c r="D137" s="6"/>
      <c r="E137" s="6"/>
      <c r="R137" s="3"/>
    </row>
    <row r="138" spans="1:117">
      <c r="A138" s="3"/>
      <c r="B138" s="6"/>
      <c r="C138" s="7"/>
      <c r="D138" s="6"/>
      <c r="E138" s="6"/>
      <c r="R138" s="3"/>
    </row>
    <row r="139" spans="1:117">
      <c r="A139" s="3"/>
      <c r="B139" s="6"/>
      <c r="C139" s="7"/>
      <c r="D139" s="6"/>
      <c r="E139" s="6"/>
      <c r="R139" s="3"/>
    </row>
    <row r="140" spans="1:117">
      <c r="A140" s="3"/>
      <c r="B140" s="6"/>
      <c r="C140" s="7"/>
      <c r="D140" s="6"/>
      <c r="E140" s="6"/>
      <c r="R140" s="3"/>
    </row>
    <row r="141" spans="1:117">
      <c r="A141" s="3"/>
      <c r="B141" s="6"/>
      <c r="C141" s="7"/>
      <c r="D141" s="6"/>
      <c r="E141" s="6"/>
      <c r="R141" s="3"/>
    </row>
    <row r="142" spans="1:117">
      <c r="A142" s="3"/>
      <c r="B142" s="6"/>
      <c r="C142" s="7"/>
      <c r="D142" s="6"/>
      <c r="E142" s="6"/>
      <c r="R142" s="3"/>
    </row>
    <row r="143" spans="1:117">
      <c r="A143" s="3"/>
      <c r="B143" s="6"/>
      <c r="C143" s="7"/>
      <c r="D143" s="6"/>
      <c r="E143" s="6"/>
      <c r="R143" s="3"/>
    </row>
    <row r="144" spans="1:117">
      <c r="A144" s="3"/>
      <c r="R144" s="3"/>
    </row>
    <row r="145" spans="1:18">
      <c r="A145" s="3"/>
      <c r="R145" s="3"/>
    </row>
    <row r="146" spans="1:18">
      <c r="A146" s="3"/>
      <c r="R146" s="3"/>
    </row>
    <row r="147" spans="1:18">
      <c r="A147" s="3"/>
      <c r="R147" s="3"/>
    </row>
    <row r="148" spans="1:18">
      <c r="A148" s="3"/>
      <c r="R148" s="3"/>
    </row>
    <row r="149" spans="1:18">
      <c r="A149" s="3"/>
      <c r="R149" s="3"/>
    </row>
    <row r="150" spans="1:18">
      <c r="A150" s="3"/>
      <c r="R150" s="3"/>
    </row>
    <row r="151" spans="1:18">
      <c r="A151" s="3"/>
      <c r="R151" s="3"/>
    </row>
    <row r="152" spans="1:18">
      <c r="A152" s="3"/>
      <c r="R152" s="3"/>
    </row>
    <row r="153" spans="1:18">
      <c r="A153" s="3"/>
      <c r="R153" s="3"/>
    </row>
    <row r="154" spans="1:18">
      <c r="A154" s="3"/>
      <c r="R154" s="3"/>
    </row>
    <row r="155" spans="1:18">
      <c r="A155" s="3"/>
      <c r="R155" s="3"/>
    </row>
    <row r="156" spans="1:18">
      <c r="A156" s="3"/>
      <c r="R156" s="3"/>
    </row>
    <row r="157" spans="1:18">
      <c r="A157" s="3"/>
      <c r="R157" s="3"/>
    </row>
    <row r="158" spans="1:18">
      <c r="A158" s="3"/>
      <c r="R158" s="3"/>
    </row>
    <row r="159" spans="1:18">
      <c r="A159" s="3"/>
      <c r="R159" s="3"/>
    </row>
    <row r="160" spans="1:18">
      <c r="A160" s="3"/>
      <c r="R160" s="3"/>
    </row>
    <row r="161" spans="1:18">
      <c r="A161" s="3"/>
      <c r="R161" s="3"/>
    </row>
    <row r="162" spans="1:18">
      <c r="A162" s="3"/>
      <c r="R162" s="3"/>
    </row>
    <row r="163" spans="1:18">
      <c r="A163" s="3"/>
      <c r="R163" s="3"/>
    </row>
    <row r="164" spans="1:18">
      <c r="A164" s="3"/>
      <c r="R164" s="3"/>
    </row>
    <row r="165" spans="1:18">
      <c r="A165" s="3"/>
      <c r="R165" s="3"/>
    </row>
    <row r="166" spans="1:18">
      <c r="A166" s="3"/>
      <c r="R166" s="3"/>
    </row>
    <row r="167" spans="1:18">
      <c r="A167" s="3"/>
      <c r="R167" s="3"/>
    </row>
    <row r="168" spans="1:18">
      <c r="A168" s="3"/>
      <c r="R168" s="3"/>
    </row>
    <row r="169" spans="1:18">
      <c r="A169" s="3"/>
      <c r="R169" s="3"/>
    </row>
    <row r="170" spans="1:18">
      <c r="A170" s="3"/>
      <c r="R170" s="3"/>
    </row>
    <row r="171" spans="1:18">
      <c r="A171" s="3"/>
      <c r="R171" s="3"/>
    </row>
    <row r="172" spans="1:18">
      <c r="A172" s="3"/>
      <c r="R172" s="3"/>
    </row>
    <row r="173" spans="1:18">
      <c r="A173" s="3"/>
      <c r="R173" s="3"/>
    </row>
    <row r="174" spans="1:18">
      <c r="A174" s="3"/>
      <c r="R174" s="3"/>
    </row>
    <row r="175" spans="1:18">
      <c r="A175" s="3"/>
      <c r="R175" s="3"/>
    </row>
    <row r="176" spans="1:18">
      <c r="A176" s="3"/>
      <c r="R176" s="3"/>
    </row>
    <row r="177" spans="1:18">
      <c r="A177" s="3"/>
      <c r="R177" s="3"/>
    </row>
    <row r="178" spans="1:18">
      <c r="A178" s="3"/>
      <c r="R178" s="3"/>
    </row>
    <row r="179" spans="1:18">
      <c r="A179" s="3"/>
      <c r="R179" s="3"/>
    </row>
    <row r="180" spans="1:18">
      <c r="A180" s="3"/>
      <c r="R180" s="3"/>
    </row>
    <row r="181" spans="1:18">
      <c r="A181" s="3"/>
      <c r="R181" s="3"/>
    </row>
    <row r="182" spans="1:18">
      <c r="A182" s="3"/>
      <c r="R182" s="3"/>
    </row>
    <row r="183" spans="1:18">
      <c r="A183" s="3"/>
      <c r="R183" s="3"/>
    </row>
    <row r="184" spans="1:18">
      <c r="A184" s="3"/>
      <c r="R184" s="3"/>
    </row>
    <row r="185" spans="1:18">
      <c r="A185" s="3"/>
      <c r="R185" s="3"/>
    </row>
    <row r="186" spans="1:18">
      <c r="A186" s="3"/>
      <c r="R186" s="3"/>
    </row>
    <row r="187" spans="1:18">
      <c r="A187" s="3"/>
      <c r="R187" s="3"/>
    </row>
    <row r="188" spans="1:18">
      <c r="A188" s="3"/>
      <c r="R188" s="3"/>
    </row>
    <row r="189" spans="1:18">
      <c r="A189" s="3"/>
      <c r="R189" s="3"/>
    </row>
    <row r="190" spans="1:18">
      <c r="A190" s="3"/>
      <c r="R190" s="3"/>
    </row>
    <row r="191" spans="1:18">
      <c r="A191" s="3"/>
      <c r="R191" s="3"/>
    </row>
    <row r="192" spans="1:18">
      <c r="A192" s="3"/>
      <c r="R192" s="3"/>
    </row>
    <row r="193" spans="1:18">
      <c r="A193" s="3"/>
      <c r="R193" s="3"/>
    </row>
    <row r="194" spans="1:18">
      <c r="A194" s="3"/>
      <c r="R194" s="3"/>
    </row>
    <row r="195" spans="1:18">
      <c r="A195" s="3"/>
      <c r="R195" s="3"/>
    </row>
    <row r="196" spans="1:18">
      <c r="A196" s="3"/>
      <c r="R196" s="3"/>
    </row>
    <row r="197" spans="1:18">
      <c r="A197" s="3"/>
      <c r="R197" s="3"/>
    </row>
    <row r="198" spans="1:18">
      <c r="A198" s="3"/>
      <c r="R198" s="3"/>
    </row>
    <row r="199" spans="1:18">
      <c r="A199" s="3"/>
      <c r="R199" s="3"/>
    </row>
    <row r="200" spans="1:18">
      <c r="A200" s="3"/>
      <c r="R200" s="3"/>
    </row>
    <row r="201" spans="1:18">
      <c r="A201" s="3"/>
      <c r="R201" s="3"/>
    </row>
    <row r="202" spans="1:18">
      <c r="A202" s="3"/>
      <c r="R202" s="3"/>
    </row>
    <row r="203" spans="1:18">
      <c r="A203" s="3"/>
      <c r="R203" s="3"/>
    </row>
    <row r="204" spans="1:18">
      <c r="A204" s="3"/>
      <c r="R204" s="3"/>
    </row>
    <row r="205" spans="1:18">
      <c r="A205" s="3"/>
      <c r="R205" s="3"/>
    </row>
    <row r="206" spans="1:18">
      <c r="A206" s="3"/>
      <c r="R206" s="3"/>
    </row>
    <row r="207" spans="1:18">
      <c r="A207" s="3"/>
      <c r="R207" s="3"/>
    </row>
    <row r="208" spans="1:18">
      <c r="A208" s="3"/>
      <c r="R208" s="3"/>
    </row>
    <row r="209" spans="1:18">
      <c r="A209" s="3"/>
      <c r="R209" s="3"/>
    </row>
    <row r="210" spans="1:18">
      <c r="A210" s="3"/>
      <c r="R210" s="3"/>
    </row>
    <row r="211" spans="1:18">
      <c r="A211" s="3"/>
      <c r="R211" s="3"/>
    </row>
    <row r="212" spans="1:18">
      <c r="A212" s="3"/>
      <c r="R212" s="3"/>
    </row>
    <row r="213" spans="1:18">
      <c r="A213" s="3"/>
      <c r="R213" s="3"/>
    </row>
    <row r="214" spans="1:18">
      <c r="A214" s="3"/>
      <c r="R214" s="3"/>
    </row>
    <row r="215" spans="1:18">
      <c r="A215" s="3"/>
      <c r="R215" s="3"/>
    </row>
    <row r="216" spans="1:18">
      <c r="A216" s="3"/>
      <c r="R216" s="3"/>
    </row>
    <row r="217" spans="1:18">
      <c r="A217" s="3"/>
      <c r="R217" s="3"/>
    </row>
    <row r="218" spans="1:18">
      <c r="A218" s="3"/>
      <c r="R218" s="3"/>
    </row>
    <row r="219" spans="1:18">
      <c r="A219" s="3"/>
      <c r="R219" s="3"/>
    </row>
    <row r="220" spans="1:18">
      <c r="A220" s="3"/>
      <c r="R220" s="3"/>
    </row>
    <row r="221" spans="1:18">
      <c r="A221" s="3"/>
      <c r="R221" s="3"/>
    </row>
    <row r="222" spans="1:18">
      <c r="A222" s="3"/>
      <c r="R222" s="3"/>
    </row>
    <row r="223" spans="1:18">
      <c r="A223" s="3"/>
      <c r="R223" s="3"/>
    </row>
    <row r="224" spans="1:18">
      <c r="A224" s="3"/>
      <c r="R224" s="3"/>
    </row>
    <row r="225" spans="1:18">
      <c r="A225" s="3"/>
      <c r="R225" s="3"/>
    </row>
    <row r="226" spans="1:18">
      <c r="A226" s="3"/>
    </row>
    <row r="227" spans="1:18">
      <c r="A227" s="3"/>
    </row>
    <row r="228" spans="1:18">
      <c r="A228" s="3"/>
    </row>
    <row r="229" spans="1:18">
      <c r="A229" s="3"/>
    </row>
    <row r="230" spans="1:18">
      <c r="A230" s="3"/>
    </row>
    <row r="231" spans="1:18">
      <c r="A231" s="3"/>
    </row>
    <row r="232" spans="1:18">
      <c r="A232" s="3"/>
    </row>
    <row r="233" spans="1:18">
      <c r="A233" s="3"/>
    </row>
    <row r="234" spans="1:18">
      <c r="A234" s="3"/>
    </row>
    <row r="235" spans="1:18">
      <c r="A235" s="3"/>
    </row>
    <row r="236" spans="1:18">
      <c r="A236" s="3"/>
    </row>
    <row r="237" spans="1:18">
      <c r="A237" s="3"/>
    </row>
    <row r="238" spans="1:18">
      <c r="A238" s="3"/>
    </row>
    <row r="239" spans="1:18">
      <c r="A239" s="3"/>
    </row>
    <row r="240" spans="1:18">
      <c r="A240" s="3"/>
    </row>
    <row r="241" spans="1:1">
      <c r="A241" s="3"/>
    </row>
    <row r="242" spans="1:1">
      <c r="A242" s="3"/>
    </row>
    <row r="243" spans="1:1">
      <c r="A243" s="3"/>
    </row>
    <row r="244" spans="1:1">
      <c r="A244" s="3"/>
    </row>
    <row r="245" spans="1:1">
      <c r="A245" s="3"/>
    </row>
    <row r="246" spans="1:1">
      <c r="A246" s="3"/>
    </row>
    <row r="247" spans="1:1">
      <c r="A247" s="3"/>
    </row>
    <row r="248" spans="1:1">
      <c r="A248" s="3"/>
    </row>
    <row r="249" spans="1:1">
      <c r="A249" s="3"/>
    </row>
    <row r="250" spans="1:1">
      <c r="A250" s="3"/>
    </row>
    <row r="251" spans="1:1">
      <c r="A251" s="3"/>
    </row>
    <row r="252" spans="1:1">
      <c r="A252" s="3"/>
    </row>
    <row r="253" spans="1:1">
      <c r="A253" s="3"/>
    </row>
    <row r="254" spans="1:1">
      <c r="A254" s="3"/>
    </row>
    <row r="255" spans="1:1">
      <c r="A255" s="3"/>
    </row>
    <row r="256" spans="1:1">
      <c r="A256" s="3"/>
    </row>
    <row r="257" spans="1:1">
      <c r="A257" s="3"/>
    </row>
    <row r="258" spans="1:1">
      <c r="A258" s="3"/>
    </row>
    <row r="259" spans="1:1">
      <c r="A259" s="3"/>
    </row>
    <row r="260" spans="1:1">
      <c r="A260" s="3"/>
    </row>
    <row r="261" spans="1:1">
      <c r="A261" s="3"/>
    </row>
    <row r="262" spans="1:1">
      <c r="A262" s="3"/>
    </row>
    <row r="263" spans="1:1">
      <c r="A263" s="3"/>
    </row>
    <row r="264" spans="1:1">
      <c r="A264" s="3"/>
    </row>
    <row r="265" spans="1:1">
      <c r="A265" s="3"/>
    </row>
    <row r="266" spans="1:1">
      <c r="A266" s="3"/>
    </row>
    <row r="267" spans="1:1">
      <c r="A267" s="3"/>
    </row>
    <row r="268" spans="1:1">
      <c r="A268" s="3"/>
    </row>
    <row r="269" spans="1:1">
      <c r="A269" s="3"/>
    </row>
    <row r="270" spans="1:1">
      <c r="A270" s="3"/>
    </row>
    <row r="271" spans="1:1">
      <c r="A271" s="3"/>
    </row>
    <row r="272" spans="1:1">
      <c r="A272" s="3"/>
    </row>
    <row r="273" spans="1:1">
      <c r="A273" s="3"/>
    </row>
    <row r="274" spans="1:1">
      <c r="A274" s="3"/>
    </row>
    <row r="275" spans="1:1">
      <c r="A275" s="3"/>
    </row>
    <row r="276" spans="1:1">
      <c r="A276" s="3"/>
    </row>
    <row r="277" spans="1:1">
      <c r="A277" s="3"/>
    </row>
    <row r="278" spans="1:1">
      <c r="A278" s="3"/>
    </row>
    <row r="279" spans="1:1">
      <c r="A279" s="3"/>
    </row>
    <row r="280" spans="1:1">
      <c r="A280" s="3"/>
    </row>
    <row r="281" spans="1:1">
      <c r="A281" s="3"/>
    </row>
    <row r="282" spans="1:1">
      <c r="A282" s="3"/>
    </row>
    <row r="283" spans="1:1">
      <c r="A283" s="3"/>
    </row>
    <row r="284" spans="1:1">
      <c r="A284" s="3"/>
    </row>
    <row r="285" spans="1:1">
      <c r="A285" s="3"/>
    </row>
    <row r="286" spans="1:1">
      <c r="A286" s="3"/>
    </row>
    <row r="287" spans="1:1">
      <c r="A287" s="3"/>
    </row>
    <row r="288" spans="1:1">
      <c r="A288" s="3"/>
    </row>
    <row r="289" spans="1:1">
      <c r="A289" s="3"/>
    </row>
    <row r="290" spans="1:1">
      <c r="A290" s="3"/>
    </row>
    <row r="291" spans="1:1">
      <c r="A291" s="3"/>
    </row>
    <row r="292" spans="1:1">
      <c r="A292" s="3"/>
    </row>
    <row r="293" spans="1:1">
      <c r="A293" s="3"/>
    </row>
    <row r="294" spans="1:1">
      <c r="A294" s="3"/>
    </row>
    <row r="295" spans="1:1">
      <c r="A295" s="3"/>
    </row>
    <row r="296" spans="1:1">
      <c r="A296" s="3"/>
    </row>
    <row r="297" spans="1:1">
      <c r="A297" s="3"/>
    </row>
    <row r="298" spans="1:1">
      <c r="A298" s="3"/>
    </row>
    <row r="299" spans="1:1">
      <c r="A299" s="3"/>
    </row>
    <row r="300" spans="1:1">
      <c r="A300" s="3"/>
    </row>
    <row r="301" spans="1:1">
      <c r="A301" s="3"/>
    </row>
    <row r="302" spans="1:1">
      <c r="A302" s="3"/>
    </row>
    <row r="303" spans="1:1">
      <c r="A303" s="3"/>
    </row>
    <row r="304" spans="1:1">
      <c r="A304" s="3"/>
    </row>
    <row r="305" spans="1:1">
      <c r="A305" s="3"/>
    </row>
    <row r="306" spans="1:1">
      <c r="A306" s="3"/>
    </row>
    <row r="307" spans="1:1">
      <c r="A307" s="3"/>
    </row>
    <row r="308" spans="1:1">
      <c r="A308" s="3"/>
    </row>
    <row r="309" spans="1:1">
      <c r="A309" s="3"/>
    </row>
    <row r="310" spans="1:1">
      <c r="A310" s="3"/>
    </row>
    <row r="311" spans="1:1">
      <c r="A311" s="3"/>
    </row>
    <row r="312" spans="1:1">
      <c r="A312" s="3"/>
    </row>
    <row r="313" spans="1:1">
      <c r="A313" s="3"/>
    </row>
    <row r="314" spans="1:1">
      <c r="A314" s="3"/>
    </row>
    <row r="315" spans="1:1">
      <c r="A315" s="3"/>
    </row>
    <row r="316" spans="1:1">
      <c r="A316" s="3"/>
    </row>
    <row r="317" spans="1:1">
      <c r="A317" s="3"/>
    </row>
    <row r="318" spans="1:1">
      <c r="A318" s="3"/>
    </row>
    <row r="319" spans="1:1">
      <c r="A319" s="3"/>
    </row>
    <row r="320" spans="1:1">
      <c r="A320" s="3"/>
    </row>
    <row r="321" spans="1:1">
      <c r="A321" s="3"/>
    </row>
    <row r="322" spans="1:1">
      <c r="A322" s="3"/>
    </row>
    <row r="323" spans="1:1">
      <c r="A323" s="3"/>
    </row>
    <row r="324" spans="1:1">
      <c r="A324" s="3"/>
    </row>
    <row r="325" spans="1:1">
      <c r="A325" s="3"/>
    </row>
    <row r="326" spans="1:1">
      <c r="A326" s="3"/>
    </row>
    <row r="327" spans="1:1">
      <c r="A327" s="3"/>
    </row>
    <row r="328" spans="1:1">
      <c r="A328" s="3"/>
    </row>
    <row r="329" spans="1:1">
      <c r="A329" s="3"/>
    </row>
    <row r="330" spans="1:1">
      <c r="A330" s="3"/>
    </row>
    <row r="331" spans="1:1">
      <c r="A331" s="3"/>
    </row>
    <row r="332" spans="1:1">
      <c r="A332" s="3"/>
    </row>
    <row r="333" spans="1:1">
      <c r="A333" s="3"/>
    </row>
    <row r="334" spans="1:1">
      <c r="A334" s="3"/>
    </row>
    <row r="335" spans="1:1">
      <c r="A335" s="3"/>
    </row>
    <row r="336" spans="1:1">
      <c r="A336" s="3"/>
    </row>
    <row r="337" spans="1:1">
      <c r="A337" s="3"/>
    </row>
    <row r="338" spans="1:1">
      <c r="A338" s="3"/>
    </row>
    <row r="339" spans="1:1">
      <c r="A339" s="3"/>
    </row>
    <row r="340" spans="1:1">
      <c r="A340" s="3"/>
    </row>
    <row r="341" spans="1:1">
      <c r="A341" s="3"/>
    </row>
    <row r="342" spans="1:1">
      <c r="A342" s="3"/>
    </row>
    <row r="343" spans="1:1">
      <c r="A343" s="3"/>
    </row>
    <row r="344" spans="1:1">
      <c r="A344" s="3"/>
    </row>
    <row r="345" spans="1:1">
      <c r="A345" s="3"/>
    </row>
    <row r="346" spans="1:1">
      <c r="A346" s="3"/>
    </row>
    <row r="347" spans="1:1">
      <c r="A347" s="3"/>
    </row>
    <row r="348" spans="1:1">
      <c r="A348" s="3"/>
    </row>
    <row r="349" spans="1:1">
      <c r="A349" s="3"/>
    </row>
    <row r="350" spans="1:1">
      <c r="A350" s="3"/>
    </row>
    <row r="351" spans="1:1">
      <c r="A351" s="3"/>
    </row>
    <row r="352" spans="1:1">
      <c r="A352" s="3"/>
    </row>
    <row r="353" spans="1:1">
      <c r="A353" s="3"/>
    </row>
    <row r="354" spans="1:1">
      <c r="A354" s="3"/>
    </row>
    <row r="355" spans="1:1">
      <c r="A355" s="3"/>
    </row>
    <row r="356" spans="1:1">
      <c r="A356" s="3"/>
    </row>
    <row r="357" spans="1:1">
      <c r="A357" s="3"/>
    </row>
    <row r="358" spans="1:1">
      <c r="A358" s="3"/>
    </row>
    <row r="359" spans="1:1">
      <c r="A359" s="3"/>
    </row>
    <row r="360" spans="1:1">
      <c r="A360" s="3"/>
    </row>
    <row r="361" spans="1:1">
      <c r="A361" s="3"/>
    </row>
    <row r="362" spans="1:1">
      <c r="A362" s="3"/>
    </row>
    <row r="363" spans="1:1">
      <c r="A363" s="3"/>
    </row>
    <row r="364" spans="1:1">
      <c r="A364" s="3"/>
    </row>
    <row r="365" spans="1:1">
      <c r="A365" s="3"/>
    </row>
    <row r="366" spans="1:1">
      <c r="A366" s="3"/>
    </row>
    <row r="367" spans="1:1">
      <c r="A367" s="3"/>
    </row>
    <row r="368" spans="1:1">
      <c r="A368" s="3"/>
    </row>
    <row r="369" spans="1:1">
      <c r="A369" s="3"/>
    </row>
    <row r="370" spans="1:1">
      <c r="A370" s="3"/>
    </row>
    <row r="371" spans="1:1">
      <c r="A371" s="3"/>
    </row>
    <row r="372" spans="1:1">
      <c r="A372" s="3"/>
    </row>
    <row r="373" spans="1:1">
      <c r="A373" s="3"/>
    </row>
    <row r="374" spans="1:1">
      <c r="A374" s="3"/>
    </row>
    <row r="375" spans="1:1">
      <c r="A375" s="3"/>
    </row>
    <row r="376" spans="1:1">
      <c r="A376" s="3"/>
    </row>
    <row r="377" spans="1:1">
      <c r="A377" s="3"/>
    </row>
    <row r="378" spans="1:1">
      <c r="A378" s="3"/>
    </row>
    <row r="379" spans="1:1">
      <c r="A379" s="3"/>
    </row>
    <row r="380" spans="1:1">
      <c r="A380" s="3"/>
    </row>
    <row r="381" spans="1:1">
      <c r="A381" s="3"/>
    </row>
    <row r="382" spans="1:1">
      <c r="A382" s="3"/>
    </row>
    <row r="383" spans="1:1">
      <c r="A383" s="3"/>
    </row>
    <row r="384" spans="1:1">
      <c r="A384" s="3"/>
    </row>
    <row r="385" spans="1:1">
      <c r="A385" s="3"/>
    </row>
    <row r="386" spans="1:1">
      <c r="A386" s="3"/>
    </row>
    <row r="387" spans="1:1">
      <c r="A387" s="3"/>
    </row>
    <row r="388" spans="1:1">
      <c r="A388" s="3"/>
    </row>
    <row r="389" spans="1:1">
      <c r="A389" s="3"/>
    </row>
    <row r="390" spans="1:1">
      <c r="A390" s="3"/>
    </row>
    <row r="391" spans="1:1">
      <c r="A391" s="3"/>
    </row>
    <row r="392" spans="1:1">
      <c r="A392" s="3"/>
    </row>
    <row r="393" spans="1:1">
      <c r="A393" s="3"/>
    </row>
    <row r="394" spans="1:1">
      <c r="A394" s="3"/>
    </row>
    <row r="395" spans="1:1">
      <c r="A395" s="3"/>
    </row>
    <row r="396" spans="1:1">
      <c r="A396" s="3"/>
    </row>
    <row r="397" spans="1:1">
      <c r="A397" s="3"/>
    </row>
    <row r="398" spans="1:1">
      <c r="A398" s="3"/>
    </row>
    <row r="399" spans="1:1">
      <c r="A399" s="3"/>
    </row>
    <row r="400" spans="1:1">
      <c r="A400" s="3"/>
    </row>
    <row r="401" spans="1:1">
      <c r="A401" s="3"/>
    </row>
    <row r="402" spans="1:1">
      <c r="A402" s="3"/>
    </row>
    <row r="403" spans="1:1">
      <c r="A403" s="3"/>
    </row>
    <row r="404" spans="1:1">
      <c r="A404" s="3"/>
    </row>
    <row r="405" spans="1:1">
      <c r="A405" s="3"/>
    </row>
    <row r="406" spans="1:1">
      <c r="A406" s="3"/>
    </row>
    <row r="407" spans="1:1">
      <c r="A407" s="3"/>
    </row>
    <row r="408" spans="1:1">
      <c r="A408" s="3"/>
    </row>
    <row r="409" spans="1:1">
      <c r="A409" s="3"/>
    </row>
    <row r="410" spans="1:1">
      <c r="A410" s="3"/>
    </row>
    <row r="411" spans="1:1">
      <c r="A411" s="3"/>
    </row>
    <row r="412" spans="1:1">
      <c r="A412" s="3"/>
    </row>
    <row r="413" spans="1:1">
      <c r="A413" s="3"/>
    </row>
    <row r="414" spans="1:1">
      <c r="A414" s="3"/>
    </row>
    <row r="415" spans="1:1">
      <c r="A415" s="3"/>
    </row>
    <row r="416" spans="1:1">
      <c r="A416" s="3"/>
    </row>
    <row r="417" spans="1:1">
      <c r="A417" s="3"/>
    </row>
    <row r="418" spans="1:1">
      <c r="A418" s="3"/>
    </row>
    <row r="419" spans="1:1">
      <c r="A419" s="3"/>
    </row>
    <row r="420" spans="1:1">
      <c r="A420" s="3"/>
    </row>
    <row r="421" spans="1:1">
      <c r="A421" s="3"/>
    </row>
    <row r="422" spans="1:1">
      <c r="A422" s="3"/>
    </row>
    <row r="423" spans="1:1">
      <c r="A423" s="3"/>
    </row>
    <row r="424" spans="1:1">
      <c r="A424" s="3"/>
    </row>
    <row r="425" spans="1:1">
      <c r="A425" s="3"/>
    </row>
    <row r="426" spans="1:1">
      <c r="A426" s="3"/>
    </row>
    <row r="427" spans="1:1">
      <c r="A427" s="3"/>
    </row>
    <row r="428" spans="1:1">
      <c r="A428" s="3"/>
    </row>
    <row r="429" spans="1:1">
      <c r="A429" s="3"/>
    </row>
    <row r="430" spans="1:1">
      <c r="A430" s="3"/>
    </row>
    <row r="431" spans="1:1">
      <c r="A431" s="3"/>
    </row>
    <row r="432" spans="1:1">
      <c r="A432" s="3"/>
    </row>
    <row r="433" spans="1:1">
      <c r="A433" s="3"/>
    </row>
    <row r="434" spans="1:1">
      <c r="A434" s="3"/>
    </row>
    <row r="435" spans="1:1">
      <c r="A435" s="3"/>
    </row>
    <row r="436" spans="1:1">
      <c r="A436" s="3"/>
    </row>
    <row r="437" spans="1:1">
      <c r="A437" s="3"/>
    </row>
    <row r="438" spans="1:1">
      <c r="A438" s="3"/>
    </row>
    <row r="439" spans="1:1">
      <c r="A439" s="3"/>
    </row>
    <row r="440" spans="1:1">
      <c r="A440" s="3"/>
    </row>
  </sheetData>
  <sheetProtection formatCells="0" formatColumns="0" formatRows="0" insertColumns="0" insertRows="0" deleteColumns="0" deleteRows="0"/>
  <autoFilter ref="A16:DL118"/>
  <mergeCells count="84">
    <mergeCell ref="R95:R97"/>
    <mergeCell ref="Z10:AL10"/>
    <mergeCell ref="AC15:AC16"/>
    <mergeCell ref="DD15:DD16"/>
    <mergeCell ref="BI15:BL15"/>
    <mergeCell ref="BE15:BH15"/>
    <mergeCell ref="R85:R88"/>
    <mergeCell ref="R91:R92"/>
    <mergeCell ref="S91:S92"/>
    <mergeCell ref="CS15:CS16"/>
    <mergeCell ref="CY15:DA15"/>
    <mergeCell ref="AU15:AU16"/>
    <mergeCell ref="DB15:DB16"/>
    <mergeCell ref="DC15:DC16"/>
    <mergeCell ref="Z15:Z16"/>
    <mergeCell ref="AA15:AA16"/>
    <mergeCell ref="B2:C7"/>
    <mergeCell ref="E10:F10"/>
    <mergeCell ref="O10:Q10"/>
    <mergeCell ref="L15:L16"/>
    <mergeCell ref="K15:K16"/>
    <mergeCell ref="D14:D16"/>
    <mergeCell ref="F14:F16"/>
    <mergeCell ref="G14:G16"/>
    <mergeCell ref="E14:E16"/>
    <mergeCell ref="M15:M16"/>
    <mergeCell ref="N15:N16"/>
    <mergeCell ref="Q15:Q16"/>
    <mergeCell ref="P15:P16"/>
    <mergeCell ref="O15:O16"/>
    <mergeCell ref="B14:B16"/>
    <mergeCell ref="C14:C16"/>
    <mergeCell ref="D2:Y7"/>
    <mergeCell ref="AV15:AV16"/>
    <mergeCell ref="AD15:AD16"/>
    <mergeCell ref="AE15:AE16"/>
    <mergeCell ref="AF15:AF16"/>
    <mergeCell ref="AO15:AO16"/>
    <mergeCell ref="AM15:AM16"/>
    <mergeCell ref="AN15:AN16"/>
    <mergeCell ref="AP15:AP16"/>
    <mergeCell ref="AH15:AH16"/>
    <mergeCell ref="AL15:AL16"/>
    <mergeCell ref="AK15:AK16"/>
    <mergeCell ref="AJ15:AJ16"/>
    <mergeCell ref="W10:Y10"/>
    <mergeCell ref="H14:H16"/>
    <mergeCell ref="I14:I16"/>
    <mergeCell ref="DM15:DM16"/>
    <mergeCell ref="AQ15:AQ16"/>
    <mergeCell ref="AR15:AR16"/>
    <mergeCell ref="AS15:AS16"/>
    <mergeCell ref="DE14:DE16"/>
    <mergeCell ref="DK15:DK16"/>
    <mergeCell ref="DL15:DL16"/>
    <mergeCell ref="CT14:CT16"/>
    <mergeCell ref="AW15:AZ15"/>
    <mergeCell ref="BQ15:BT15"/>
    <mergeCell ref="DM2:DM4"/>
    <mergeCell ref="DM5:DM7"/>
    <mergeCell ref="DK2:DL4"/>
    <mergeCell ref="DK5:DL7"/>
    <mergeCell ref="AY2:DJ7"/>
    <mergeCell ref="G10:H10"/>
    <mergeCell ref="AG15:AG16"/>
    <mergeCell ref="AT15:AT16"/>
    <mergeCell ref="AW10:AY10"/>
    <mergeCell ref="J14:J16"/>
    <mergeCell ref="AI15:AI16"/>
    <mergeCell ref="S15:S16"/>
    <mergeCell ref="R15:R16"/>
    <mergeCell ref="Y15:Y16"/>
    <mergeCell ref="T15:T16"/>
    <mergeCell ref="X15:X16"/>
    <mergeCell ref="W15:W16"/>
    <mergeCell ref="AB15:AB16"/>
    <mergeCell ref="BY15:CB15"/>
    <mergeCell ref="CO15:CR15"/>
    <mergeCell ref="CC15:CF15"/>
    <mergeCell ref="CK15:CN15"/>
    <mergeCell ref="BA15:BD15"/>
    <mergeCell ref="CG15:CJ15"/>
    <mergeCell ref="BM15:BP15"/>
    <mergeCell ref="BU15:BX15"/>
  </mergeCells>
  <phoneticPr fontId="4" type="noConversion"/>
  <dataValidations xWindow="381" yWindow="351" count="73">
    <dataValidation allowBlank="1" showInputMessage="1" showErrorMessage="1" prompt="Adicione o elimine columnas conforme al número de cortes de seguimiento establecidos. Se debe reportar el seguimiento dos veces por año (30 de junio -  31 de diciembre)._x000a__x000a_Asegúrese de aplicar y copiar la fórmula para cada una de las acciones establecidas." sqref="CV14"/>
    <dataValidation allowBlank="1" showInputMessage="1" showErrorMessage="1" prompt="1. Escriba el valor de los recursos y las fuentes para la ejecución de las acciones._x000a_2. Una acción puede ser financiada por varias fuentes._x000a_3. Adicione o elimine las columnas necesarias, según el horizonte de la P.P._x000a_4. Utilice &quot;seguimiento a metas PDD&quot;" sqref="AW14"/>
    <dataValidation allowBlank="1" showInputMessage="1" showErrorMessage="1" prompt="Escriba la fecha de finalización de la acción._x000a__x000a_Formato DD/MM/AAAA." sqref="P15"/>
    <dataValidation allowBlank="1" showInputMessage="1" showErrorMessage="1" prompt="Escriba la fecha de inicio de la acción._x000a__x000a_Formato DD/MM/AAAA." sqref="O15"/>
    <dataValidation allowBlank="1" showInputMessage="1" showErrorMessage="1" prompt="En caso de cambios en los responsables de la ejecución, por favor actualizar la información con la del nuevo responsable." sqref="K14"/>
    <dataValidation allowBlank="1" showInputMessage="1" showErrorMessage="1" prompt="Escriba el nombre completo de la persona responsable de reportar la ejecución de la acción." sqref="M15"/>
    <dataValidation allowBlank="1" showInputMessage="1" showErrorMessage="1" prompt="Defina el período de tiempo en el que la acción será ejecutada." sqref="O14:P14"/>
    <dataValidation allowBlank="1" showInputMessage="1" showErrorMessage="1" prompt="Para una correcta formulación de indicadores por favor consulte la Guía metodológica para el seguimiento y la evaluación de políticas públicas (2014), elaborada por la DSEPP, que se encuentra en el siguiente enlace: https://sinergia.dnp.gov.co/_x000a__x000a_" sqref="Q14:AI14"/>
    <dataValidation allowBlank="1" showInputMessage="1" showErrorMessage="1" prompt="Escriba el avance acumulado del indicador para cada acción formulada. _x000a__x000a_El valor del avance debe estar en la misma unidad de la meta y ser consistente con la fórmula de cálculo del indicador._x000a__x000a_" sqref="DF16 CV16"/>
    <dataValidation allowBlank="1" showInputMessage="1" showErrorMessage="1" prompt="Escriba las acciones que componen cada lineamiento de la siguiente forma:_x000a_1.1 Descripción de la accion 1.1_x000a_1.(n) Descripción de la acción 1.(n)_x000a__x000a_No se deben formular varias acciones en una misma fila._x000a__x000a_Cada acción debe tener un único indicador._x000a_" sqref="H14:H16"/>
    <dataValidation allowBlank="1" showInputMessage="1" showErrorMessage="1" prompt="1. Defina  en términos porcentuales la ponderación de cada objetivo Específico de acuerdo a su nivel de importancia en el cumplimiento del objetivo general de la política._x000a_2. La suma de las ponderaciones de los objetivos debe ser igual al 100%._x000a__x000a_FORMULADO" sqref="C14:C16"/>
    <dataValidation allowBlank="1" showInputMessage="1" showErrorMessage="1" prompt="Escriba el valor de la meta para cada vigencia de forma acumulada. _x000a__x000a_Elimine o adicione columnas de acuerdo al tiempo de ejecución de la política._x000a__x000a_En los casos en los que el indicador cuenta con LB por favor adicione dicho valor a las metas definidas._x000a_" sqref="W15:AH16"/>
    <dataValidation allowBlank="1" showErrorMessage="1" sqref="CV13:DM13"/>
    <dataValidation allowBlank="1" showInputMessage="1" showErrorMessage="1" prompt="1. Escriba el costo de las acciones para cada vigencia._x000a_2. Escriba un estimativo cuando no tenga claridad del costeo de las acciones._x000a_3. Adicione o elimine las columnas necesarias, teniendo en cuenta el número de vigencias establecidas en la política públ" sqref="AV14"/>
    <dataValidation allowBlank="1" showInputMessage="1" showErrorMessage="1" prompt="Escriba los recursos asignados para cada vigencia" sqref="BO16 BG16 AY16 BS16 BC16 CI16 CM16 CE16 CA16 BK16 BW16 CQ16"/>
    <dataValidation allowBlank="1" showInputMessage="1" showErrorMessage="1" prompt="Escriba los objetivos específicos u objetivos estratégicos según el componente estratégico de la Política Pública. Hágalo de la siguiente forma: _x000a_Objetivo 1: Descripción del objetivo 1._x000a_Objetivo (n): Descripción del objetivo (n)." sqref="B14:B16"/>
    <dataValidation allowBlank="1" showInputMessage="1" showErrorMessage="1" prompt="1. Defina la ponderación de cada Objetivo Específico de acuerdo a su nivel de importancia en el cumplimiento del Objetivo General de la política._x000a_2. La suma de las ponderaciones debe ser igual a la ponderación del Objetivo General." sqref="C14:C16"/>
    <dataValidation allowBlank="1" showInputMessage="1" showErrorMessage="1" prompt="Escriba los Ejes o Dimensiones o Temáticas o Campos o Estrategias, según corresponda y en atención al componente estratégico de la Política Pública_x000a_Hágalo de la siguiente forma: _x000a_Eje 1: Descripción del Eje 1._x000a_Eje (n): Descripción del Eje (n). " sqref="D14:D16"/>
    <dataValidation allowBlank="1" showInputMessage="1" showErrorMessage="1" prompt="1. Defina la ponderación de cada Eje de acuerdo a su nivel de importancia en el cumplimiento del Objetivo Específico de la política._x000a_2. La suma de las ponderaciones debe ser igual al 100 %._x000a__x000a_CAMPO FORMULADO" sqref="E14:E16"/>
    <dataValidation allowBlank="1" showInputMessage="1" showErrorMessage="1" prompt="Escriba los Lineamientos o Estrategias o Líneas de acción o Líneas Estratégicas o Subtemas según lo definido en el componente estratégico de la P.P. de la siguiente forma: _x000a_Lineamiento 1: Descripción del lineamiento 1._x000a_Lineamiento (n): Descripción del lin" sqref="F14:F16"/>
    <dataValidation allowBlank="1" showInputMessage="1" showErrorMessage="1" prompt="1. Defina la ponderación de cada Lineamiento de acuerdo a su nivel de importancia en el cumplimiento del Eje de la política._x000a_2. La suma de las ponderaciones debe ser igual al 100 %." sqref="G14:G16"/>
    <dataValidation allowBlank="1" showInputMessage="1" showErrorMessage="1" prompt="1. Defina la ponderación de cada acción de acuerdo a su nivel de importancia en el cumplimiento del Lineamiento de la política._x000a_2. La suma de las ponderaciones debe ser igual al 100 %" sqref="I14:I16"/>
    <dataValidation allowBlank="1" showInputMessage="1" showErrorMessage="1" prompt="Indique si la acción depende de la ejecución de otra acción. En caso de que no exista relación escriba la palabra No, en caso contrario indique el número de las acciones que estén relacionadas con la acción después de la palabra Sí (P.ejem: Sí, 2.3)" sqref="J14:J16"/>
    <dataValidation allowBlank="1" showInputMessage="1" showErrorMessage="1" prompt="Escriba la entidad responsable de la ejecución de la acción. Utilice nombres completos y no siglas. (P.ejem: Departamento del Meta)" sqref="K15:K16"/>
    <dataValidation allowBlank="1" showInputMessage="1" showErrorMessage="1" prompt="Escriba el nombre de la Dependencia, Gerencia, Dirección, Subdirección, Grupo o Unidad encargada de la ejecución de la acción._x000a__x000a_Utilice nombres completos y no siglas. (P.Ejem: Secretaría social / Gerencia de Infancia, Adolescencia y Juventud)" sqref="L15:L16"/>
    <dataValidation allowBlank="1" showInputMessage="1" showErrorMessage="1" prompt="Escriba el correo electrónico y el teléfono de la persona responsable de reportar la ejecución de la acción." sqref="N15:N16"/>
    <dataValidation allowBlank="1" showInputMessage="1" showErrorMessage="1" prompt="Los indicadores de cumplimiento se clasifican en:_x000a_Indicadores de gestión._x000a_Indicadores de producto._x000a_Indicadores de resultado." sqref="Q15:Q16"/>
    <dataValidation allowBlank="1" showInputMessage="1" showErrorMessage="1" prompt="Escriba la fórmula de cálculo del indicador. Tenga en cuenta que debe ser acorde con el TIPO y la FORMA DE ACUMULACIÓN del indicador._x000a_También puede incluir aquí, descripción de las variables, alcance, limitaciones y otros datos del indicador" sqref="S15:S16"/>
    <dataValidation allowBlank="1" showInputMessage="1" showErrorMessage="1" prompt="Escriba el nombre del indicador.  Este debe reflejar con toda presición la propiedad que se pretende medir, y debe ser coherente con la fórmula de cálculo._x000a__x000a_No se deben formular varios indicadores para una misma acción." sqref="R15:R16"/>
    <dataValidation allowBlank="1" showInputMessage="1" showErrorMessage="1" prompt="Escriba el valor de la línea base de los indicadores que tienen disponibles dicha información. Recuerde que la línea base debe estar expresada en la misma unidad de la meta." sqref="U16"/>
    <dataValidation allowBlank="1" showInputMessage="1" showErrorMessage="1" prompt="Escriba el año de la línea base de los indicadores que tienen disponibles dicha información. Recuerde que la línea base debe estar expresada en la misma unidad de la meta." sqref="V16"/>
    <dataValidation allowBlank="1" showErrorMessage="1" prompt="_x000a_" sqref="CU13 V15 E13:R13 T13:CR13"/>
    <dataValidation allowBlank="1" showInputMessage="1" showErrorMessage="1" prompt="Escriba el valor de la meta FINAL. _x000a__x000a_Elimine o adicione columnas de acuerdo al horizonte de la política pública._x000a__x000a_En los casos en los que el indicador cuenta con LB por favor adicione dicho valor a las metas definidas._x000a_" sqref="AI15:AI16"/>
    <dataValidation allowBlank="1" showInputMessage="1" showErrorMessage="1" prompt="Programar los recursos necesarios para ejecutar la acción en cada vigencia. " sqref="AJ15:AU16"/>
    <dataValidation allowBlank="1" showInputMessage="1" showErrorMessage="1" prompt="Totalice el costo de las acciones al finalizar la vigencia de la Política Pública. CAMPO FORMULADO" sqref="AV15:AV16"/>
    <dataValidation allowBlank="1" showInputMessage="1" showErrorMessage="1" prompt="Coloque el número que idenficia cada acción:_x000a_P.Ejem._x000a__x000a_1.1_x000a_2.1_x000a_2.2" sqref="CU14:CU15"/>
    <dataValidation allowBlank="1" showErrorMessage="1" prompt="Adicione o elimine columnas conforme al número de cortes de seguimiento establecidos. Se debe reportar el seguimiento dos veces por año (30 de junio -  31 de diciembre)._x000a__x000a_Asegúrese de aplicar y copiar la fórmula para cada una de las acciones establecidas." sqref="CV15 CY15 DF15 DI15"/>
    <dataValidation allowBlank="1" showInputMessage="1" showErrorMessage="1" prompt="Escriba el avance acumulado financiero para cada acción (recursos ejecutados en desarrollo de la acción). _x000a__x000a_" sqref="DI16 CZ16"/>
    <dataValidation allowBlank="1" showInputMessage="1" showErrorMessage="1" prompt="Escriba los recursos asignados para cada vigencia_x000a_" sqref="AW16 CC16 BA16 BE16 BI16 CG16 BM16 BQ16 BU16 BY16 CK16 CO16"/>
    <dataValidation allowBlank="1" showInputMessage="1" showErrorMessage="1" prompt="Total de los recursos asignados para cada acción al finalizar la vigencia de la Política Pública._x000a__x000a_CAMPO FORMULADO_x000a_" sqref="CS15:CS16"/>
    <dataValidation allowBlank="1" showInputMessage="1" showErrorMessage="1" prompt="Escriba el año de acuerdo a la fecha de aprobación de la Política Pública y su vigencia." sqref="BQ15 BI15 BU15 AW15 BY15 BA15 BE15 BM15 CC15 CG15 CK15 CO15"/>
    <dataValidation allowBlank="1" showInputMessage="1" showErrorMessage="1" prompt="Seleccione de la lista desplegable la fuente de donde provienen los recursos" sqref="AX16 AZ16 BB16 BD16 BF16 BH16 BJ16 BL16 BN16 BP16 BR16 BT16 BV16 BX16 BZ16 CB16 CD16 CF16 CH16 CJ16 CL16 CN16 CP16 CR16"/>
    <dataValidation allowBlank="1" showInputMessage="1" showErrorMessage="1" prompt="El cálculo del % cumplimiento de LINEAMIENTOS se calcula automaticamente con la fórmula descrita en las instrucciones (Paso 2 literal c)._x000a__x000a_Actualice la fórmula conforme al número de LINEAMIENTOS, acciones y corte de seguimiento._x000a_CAMPO FORMULADO_x000a__x000a_" sqref="DK15:DK16 DB15:DB16"/>
    <dataValidation allowBlank="1" showInputMessage="1" showErrorMessage="1" prompt="El cálculo del % cumplimiento de los EJES se calcula automaticamente con la fórmula descrita en las instrucciones (Paso 2 literal d)._x000a__x000a_Actualice la fórmula conforme al número de EJES, acciones y corte de seguimiento._x000a_CAMPO FORMULADO_x000a__x000a__x000a_" sqref="DC15:DC16"/>
    <dataValidation allowBlank="1" showInputMessage="1" showErrorMessage="1" prompt="Escriba la forma de acumulación del indicador, las opciones pueden ser:_x000a__x000a_Stok_x000a_Flujo_x000a_Acumulado_x000a_Reducción_x000a_Reducción Acumulada" sqref="T15:T16"/>
    <dataValidation allowBlank="1" showInputMessage="1" showErrorMessage="1" prompt="Coloque el avance acumulado de la meta del indicador con corte a la vigencia anterior. Debe colocarse en las unidades determinadas para medir el indicador. Incluya la sumatoria acumulada de los avances desde el inicio hasta el 31 de dic. del año anterior" sqref="CU16"/>
    <dataValidation allowBlank="1" showInputMessage="1" showErrorMessage="1" prompt="Coloque el avance en ejecución de recursos acumulado con corte a la vigencia anterior. Tenga en cuenta que debe incluir la sumatoria de todos los gastos de la acción desde el inicio de su ejecución hasta el 31 de Diciembre del año anterior" sqref="CY16"/>
    <dataValidation allowBlank="1" showInputMessage="1" showErrorMessage="1" prompt="La sección de Plan de Acción debe diligenciarse en el momento de la elaboración de la política pública." sqref="B13"/>
    <dataValidation allowBlank="1" showInputMessage="1" showErrorMessage="1" prompt="La sección de seguimiento a la ejecución de las acciones debe diligenciarse una vez la política pública ha sido aprobada, y debe actualizarse de acuerdo a los cortes establecidos." sqref="CT13"/>
    <dataValidation allowBlank="1" showInputMessage="1" showErrorMessage="1" prompt="La sección de Plan de Acción debe diligenciarse en el momento de la elaboración de la política pública" sqref="C13:D13"/>
    <dataValidation allowBlank="1" showInputMessage="1" showErrorMessage="1" prompt="Se debe reportar el seguimiento dos veces por año (30 de junio -  31 de diciembre)._x000a__x000a_Asegúrese de aplicar y copiar la fórmula para cada una de las acciones establecidas." sqref="DF14"/>
    <dataValidation allowBlank="1" showInputMessage="1" showErrorMessage="1" prompt="El cálculo del % cumplimiento de los OBJETIVOS se calcula automaticamente con la fórmula descrita en las instrucciones (Paso 2 literal e)._x000a__x000a_Actualice la fórmula conforme al número de OBJETIVOS, acciones y corte de seguimiento._x000a_CAMPO FORMULADO_x000a__x000a__x000a_" sqref="DD15:DD16"/>
    <dataValidation allowBlank="1" showInputMessage="1" showErrorMessage="1" prompt="El avance porcentual de las acciones se calcula con respecto a la meta FINAL determinada para la acción de Política Pública._x000a__x000a_No modifique las fórmulas y asegúrese de aplicarlas correctamente en todas las filas(acciones) y columnas(cortes)_x000a__x000a_CAMPO FORMULAD" sqref="DH16 CX16"/>
    <dataValidation allowBlank="1" showInputMessage="1" showErrorMessage="1" prompt="El avance porcentual de las acciones se calcula con respecto a las metas determinadas para cada vigencia._x000a__x000a_No modifique las fórmulas y asegúrese de aplicarlas correctamente en todas las filas (acciones) y columnas (cortes)._x000a__x000a_CAMPO FORMULADO" sqref="DG16 CW16"/>
    <dataValidation allowBlank="1" showInputMessage="1" showErrorMessage="1" prompt="El avance porcentual financiero se calcula con respecto a los recursos asignados para la acción en cada vigencia._x000a__x000a_No modifique las fórmulas y asegúrese de aplicarlas correctamente en todas las filas (acciones) y columnas (cortes)._x000a__x000a_CAMPO FORMULADO" sqref="DJ16 DA16"/>
    <dataValidation allowBlank="1" showInputMessage="1" showErrorMessage="1" prompt="El cálculo del % cumplimiento de los EJES se calcula automaticamente con la fórmula descrita en las instrucciones (Paso 2 literal d)._x000a__x000a_Actualice la fórmula conforme al número de EJES, acciones y corte de seguimiento._x000a__x000a_CAMPO FORMULADO_x000a__x000a__x000a_" sqref="DL15:DL16"/>
    <dataValidation allowBlank="1" showInputMessage="1" showErrorMessage="1" prompt="El cálculo del % cumplimiento de los OBJETIVOS se calcula automaticamente con la fórmula descrita en las instrucciones (Paso 2 literal e)._x000a__x000a_Actualice la fórmula conforme al número de OBJETIVOS, acciones y corte de seguimiento._x000a__x000a_CAMPO FORMULADO_x000a__x000a__x000a_" sqref="DM15:DM16"/>
    <dataValidation allowBlank="1" showInputMessage="1" showErrorMessage="1" prompt="Coloque el número que identifica cada acción:_x000a_P.Ejem._x000a__x000a_1.1_x000a_2.1_x000a_2.2" sqref="CT14:CT16 DE14:DE16"/>
    <dataValidation allowBlank="1" showInputMessage="1" showErrorMessage="1" prompt="La línea base en políticas públicas resulta ser fundamental, pues permite evaluar el estado de la situación problema antes y después de la implementación de las acciones._x000a_" sqref="U15"/>
    <dataValidation allowBlank="1" showInputMessage="1" showErrorMessage="1" prompt="1. Escriba el costo de las acciones para cada vigencia._x000a_2. Escriba un estimativo cuando no tenga claridad del costo de las acciones._x000a_3. Adicione o elimine las columnas necesarias, teniendo en cuenta el número de vigencias establecidas en la política." sqref="AJ14:AU14"/>
    <dataValidation allowBlank="1" showInputMessage="1" showErrorMessage="1" prompt="Ingrese el nombre de la política pública tal cual como ha sido determinado en la ordenanza a través de la cual se adoptó." sqref="C9"/>
    <dataValidation allowBlank="1" showInputMessage="1" showErrorMessage="1" prompt="Ingrese número y año de la ordenaza a través de la cual se adopta la Política Pública." sqref="C10"/>
    <dataValidation allowBlank="1" showInputMessage="1" showErrorMessage="1" prompt="Ingrese el objetivo general de la política pública como fue determinado en la ordenaza o en su documento técnico." sqref="C11"/>
    <dataValidation allowBlank="1" showInputMessage="1" showErrorMessage="1" prompt="Ingrese la fecha en la que fue sancionada la ordenaza ( ver al final del documento de ordenanza)" sqref="G10"/>
    <dataValidation allowBlank="1" showInputMessage="1" showErrorMessage="1" prompt="Ingrese la fecha en la que se actualiza el F-PE-31" sqref="R10"/>
    <dataValidation allowBlank="1" showInputMessage="1" showErrorMessage="1" prompt="Ingrese el nombre de la dependencia responsable de coordinar su implementación y realizar el seguimiento y/o evaluación de la política pública." sqref="Z10"/>
    <dataValidation allowBlank="1" showInputMessage="1" showErrorMessage="1" prompt="Si el seguimiento se realiza en el marco de alguna instancia, mesa, comité y otros; relacione su nombre en este campo." sqref="AZ10"/>
    <dataValidation allowBlank="1" showErrorMessage="1" prompt="Escriba los recursos asignados para cada vigencia" sqref="CZ27 CZ77 CZ79:CZ86 CO17:CO118 CZ38:CZ75 CZ113:CZ118 CK17:CK118 CG17:CG118 CI17:CI118 CC17:CC118 AW90:AW118 BA17:BA118 AY17:AY118 BC17:BC118 BE17:BE118 BG17:BG118 BI17:BI118 BK17:BK118 BM17:BM118 BO17:BO118 BQ17:BQ118 BS17:BS118 BU17:BU118 BW17:BW118 BY17:BY118 CA17:CA118 CM17:CM118 CE17:CE118 DI17:DI118 CZ17:CZ21 CZ88:CZ104 CQ17:CQ118 AW17:AW78"/>
    <dataValidation allowBlank="1" showErrorMessage="1" prompt="Actualice la numeración de las acciones de acuerdo al número de objetivos y acciones formuladas en el documento CONPES._x000a__x000a_La actualización corresponde sólo al número de la acción, por ejemplo &quot;Acción 1.1&quot;." sqref="H17:H118 DE17:DE118 CT17:CT118"/>
    <dataValidation type="custom" allowBlank="1" showInputMessage="1" showErrorMessage="1" sqref="C17:C118">
      <formula1>1</formula1>
    </dataValidation>
    <dataValidation type="date" allowBlank="1" showInputMessage="1" showErrorMessage="1" error="Escriba la fecha en formato DD/MM/AAAA" sqref="O17:P118">
      <formula1>36526</formula1>
      <formula2>55153</formula2>
    </dataValidation>
    <dataValidation operator="lessThanOrEqual" allowBlank="1" showInputMessage="1" showErrorMessage="1" error="La ponderación de la acción debe ser menor a la del objetivo específico. La sumatoria de las ponderaciones de las acciones de un mismo objetivo, debe ser igual a la ponderación del objetivo. " sqref="G17:G118 I17:I118 E17:E118"/>
    <dataValidation allowBlank="1" showErrorMessage="1" prompt="Actualice la fórmula conforme:_x000a_1) Al número de acciones de cada objetivo (adición de filas)_x000a_2) Al corte evaluado, ya que la fórmula está indicando el avance del objetivo 1 en el corte No.1" sqref="DK17:DM118 DB17:DD119"/>
  </dataValidations>
  <hyperlinks>
    <hyperlink ref="N33" r:id="rId1" display="ecanont@meta.gov.co"/>
    <hyperlink ref="N34" r:id="rId2" display="ecanont@meta.gov.co"/>
    <hyperlink ref="N35" r:id="rId3" display="ecanont@meta.gov.co"/>
    <hyperlink ref="N36" r:id="rId4" display="ecanont@meta.gov.co"/>
    <hyperlink ref="N37" r:id="rId5" display="ecanont@meta.gov.co"/>
    <hyperlink ref="N43" r:id="rId6" display="ecanont@meta.gov.co"/>
    <hyperlink ref="N81" r:id="rId7" display="ecanont@meta.gov.co"/>
    <hyperlink ref="N90" r:id="rId8" display="cforerof@meta.gov.co"/>
    <hyperlink ref="N91" r:id="rId9" display="cforerof@meta.gov.co"/>
    <hyperlink ref="N92" r:id="rId10" display="cforerof@meta.gov.co"/>
    <hyperlink ref="N93" r:id="rId11" display="cforerof@meta.gov.co"/>
    <hyperlink ref="N94" r:id="rId12" display="cforerof@meta.gov.co"/>
    <hyperlink ref="N95" r:id="rId13" display="cforerof@meta.gov.co"/>
    <hyperlink ref="N100" r:id="rId14" display="cforerof@meta.gov.co"/>
    <hyperlink ref="N38" r:id="rId15" display="vostosg@meta.gov.co "/>
  </hyperlinks>
  <printOptions horizontalCentered="1" verticalCentered="1"/>
  <pageMargins left="0.31496062992125984" right="0.31496062992125984" top="0.35433070866141736" bottom="0.35433070866141736" header="0.31496062992125984" footer="0.31496062992125984"/>
  <pageSetup scale="10" fitToWidth="0" orientation="landscape" r:id="rId16"/>
  <colBreaks count="2" manualBreakCount="2">
    <brk id="35" min="7" max="36" man="1"/>
    <brk id="97" max="1048575" man="1"/>
  </colBreaks>
  <extLst>
    <ext xmlns:x14="http://schemas.microsoft.com/office/spreadsheetml/2009/9/main" uri="{CCE6A557-97BC-4b89-ADB6-D9C93CAAB3DF}">
      <x14:dataValidations xmlns:xm="http://schemas.microsoft.com/office/excel/2006/main" xWindow="381" yWindow="351" count="6">
        <x14:dataValidation type="list" allowBlank="1" showErrorMessage="1" prompt="Los indicadores de cumplimiento se clasifican en:_x000a_1. Indicadores de gestión._x000a_2. Indicadores de producto._x000a_3. Indicadores de resultado._x000a__x000a_">
          <x14:formula1>
            <xm:f>Desplegables!$A$3:$A$5</xm:f>
          </x14:formula1>
          <xm:sqref>Q17</xm:sqref>
        </x14:dataValidation>
        <x14:dataValidation type="list" allowBlank="1" showInputMessage="1" showErrorMessage="1">
          <x14:formula1>
            <xm:f>Desplegables!$B$3:$B$7</xm:f>
          </x14:formula1>
          <xm:sqref>T17:T77 T79:T85 T87:T118</xm:sqref>
        </x14:dataValidation>
        <x14:dataValidation type="list" allowBlank="1" showErrorMessage="1" prompt="_x000a__x000a_">
          <x14:formula1>
            <xm:f>Desplegables!$A$3:$A$5</xm:f>
          </x14:formula1>
          <xm:sqref>Q18:Q77 Q79:Q118</xm:sqref>
        </x14:dataValidation>
        <x14:dataValidation type="list" allowBlank="1" showInputMessage="1" showErrorMessage="1">
          <x14:formula1>
            <xm:f>'C:\Users\USUARIO\Dropbox\Mi PC (DESKTOP-6MBK322)\Documents\Gobernacion del Meta\GOB 2022\Observatorio PP DAPD\[F-PE-31 MATRIZ DE PLAN ACCION Y SEGUIMIENTO A LAS PP V2 PPEGMM 2021.xlsx]Desplegables'!#REF!</xm:f>
          </x14:formula1>
          <xm:sqref>T78 T86</xm:sqref>
        </x14:dataValidation>
        <x14:dataValidation type="list" allowBlank="1" showErrorMessage="1" prompt="_x000a__x000a_">
          <x14:formula1>
            <xm:f>'C:\Users\USUARIO\Dropbox\Mi PC (DESKTOP-6MBK322)\Documents\Gobernacion del Meta\GOB 2022\Observatorio PP DAPD\[F-PE-31 MATRIZ DE PLAN ACCION Y SEGUIMIENTO A LAS PP V2 PPEGMM 2021.xlsx]Desplegables'!#REF!</xm:f>
          </x14:formula1>
          <xm:sqref>Q78</xm:sqref>
        </x14:dataValidation>
        <x14:dataValidation type="list" allowBlank="1" showErrorMessage="1" prompt="Seleccione la fuente de los recursos asignados para cada vigencia">
          <x14:formula1>
            <xm:f>Desplegables!$D$10:$D$14</xm:f>
          </x14:formula1>
          <xm:sqref>AZ17:AZ118 CJ17:CJ118 CL17:CL118 CF17:CF118 CD17:CD118 CH17:CH118 CR17:CR118 CB17:CB118 BZ17:BZ118 BX17:BX118 BV17:BV118 BT17:BT118 BR17:BR118 BP17:BP118 BN17:BN118 BL17:BL118 BJ17:BJ118 BH17:BH118 BF17:BF118 BD17:BD118 BB17:BB118 CN17:CN118 CP17:CP118 AX17:AX118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60"/>
  <sheetViews>
    <sheetView topLeftCell="AS2" zoomScale="90" zoomScaleNormal="90" workbookViewId="0">
      <selection activeCell="AZ11" sqref="AZ11"/>
    </sheetView>
  </sheetViews>
  <sheetFormatPr baseColWidth="10" defaultColWidth="10.85546875" defaultRowHeight="15"/>
  <cols>
    <col min="1" max="1" width="2.85546875" style="104" customWidth="1"/>
    <col min="2" max="2" width="66.140625" customWidth="1"/>
    <col min="3" max="3" width="22.28515625" customWidth="1"/>
    <col min="4" max="7" width="18.28515625" customWidth="1"/>
    <col min="8" max="9" width="5.42578125" style="104" customWidth="1"/>
    <col min="10" max="10" width="59.5703125" customWidth="1"/>
    <col min="11" max="12" width="19.42578125" customWidth="1"/>
    <col min="13" max="13" width="19.42578125" hidden="1" customWidth="1"/>
    <col min="14" max="15" width="19.42578125" customWidth="1"/>
    <col min="16" max="17" width="10.85546875" style="104"/>
    <col min="18" max="18" width="42.28515625" customWidth="1"/>
    <col min="19" max="22" width="21.140625" customWidth="1"/>
    <col min="23" max="24" width="10.85546875" style="104"/>
    <col min="25" max="25" width="38" style="100" customWidth="1"/>
    <col min="26" max="27" width="26.28515625" style="100" customWidth="1"/>
    <col min="28" max="28" width="19.42578125" style="100" hidden="1" customWidth="1"/>
    <col min="29" max="30" width="26.28515625" style="100" customWidth="1"/>
    <col min="31" max="32" width="10.85546875" style="104"/>
    <col min="33" max="33" width="66.85546875" customWidth="1"/>
    <col min="34" max="37" width="17.140625" customWidth="1"/>
    <col min="38" max="39" width="10.85546875" style="104"/>
    <col min="40" max="40" width="55" customWidth="1"/>
    <col min="41" max="41" width="21.7109375" customWidth="1"/>
    <col min="42" max="42" width="21" customWidth="1"/>
    <col min="43" max="45" width="18.85546875" customWidth="1"/>
    <col min="46" max="47" width="6.140625" style="104" customWidth="1"/>
    <col min="48" max="51" width="13" style="146" customWidth="1"/>
    <col min="52" max="52" width="15.28515625" customWidth="1"/>
    <col min="53" max="56" width="14.85546875" customWidth="1"/>
    <col min="57" max="60" width="15.28515625" customWidth="1"/>
    <col min="61" max="16384" width="10.85546875" style="104"/>
  </cols>
  <sheetData>
    <row r="1" spans="1:60" ht="15.75" thickBot="1"/>
    <row r="2" spans="1:60" ht="12.75">
      <c r="B2" s="543"/>
      <c r="C2" s="546" t="s">
        <v>133</v>
      </c>
      <c r="D2" s="547"/>
      <c r="E2" s="547"/>
      <c r="F2" s="547"/>
      <c r="G2" s="547"/>
      <c r="H2" s="547"/>
      <c r="I2" s="547"/>
      <c r="J2" s="547"/>
      <c r="K2" s="547"/>
      <c r="L2" s="547"/>
      <c r="M2" s="547"/>
      <c r="N2" s="547"/>
      <c r="O2" s="547"/>
      <c r="P2" s="547"/>
      <c r="Q2" s="547"/>
      <c r="R2" s="547"/>
      <c r="S2" s="547"/>
      <c r="T2" s="547"/>
      <c r="U2" s="547"/>
      <c r="V2" s="547"/>
      <c r="W2" s="547"/>
      <c r="X2" s="547"/>
      <c r="Y2" s="547"/>
      <c r="Z2" s="487" t="s">
        <v>163</v>
      </c>
      <c r="AA2" s="487"/>
      <c r="AB2" s="487"/>
      <c r="AC2" s="487"/>
      <c r="AD2" s="487"/>
      <c r="AE2" s="487"/>
      <c r="AF2" s="487"/>
      <c r="AG2" s="487" t="s">
        <v>164</v>
      </c>
      <c r="AH2" s="487"/>
      <c r="AI2" s="487"/>
      <c r="AJ2" s="487"/>
      <c r="AK2" s="487"/>
      <c r="AL2" s="487"/>
      <c r="AM2" s="487"/>
      <c r="AN2" s="487"/>
      <c r="AO2" s="487"/>
      <c r="AP2" s="487"/>
      <c r="AQ2" s="487"/>
      <c r="AR2" s="487"/>
      <c r="AS2" s="487"/>
      <c r="AT2" s="487"/>
      <c r="AU2" s="487"/>
      <c r="AV2" s="487"/>
      <c r="AW2" s="487"/>
      <c r="AX2" s="487"/>
      <c r="AY2" s="487"/>
      <c r="AZ2" s="487"/>
      <c r="BA2" s="487"/>
      <c r="BB2" s="487"/>
      <c r="BC2" s="487"/>
      <c r="BD2" s="487"/>
      <c r="BE2" s="488"/>
      <c r="BF2" s="484" t="s">
        <v>161</v>
      </c>
      <c r="BG2" s="484"/>
      <c r="BH2" s="481" t="s">
        <v>131</v>
      </c>
    </row>
    <row r="3" spans="1:60" ht="12.75">
      <c r="B3" s="544"/>
      <c r="C3" s="548"/>
      <c r="D3" s="549"/>
      <c r="E3" s="549"/>
      <c r="F3" s="549"/>
      <c r="G3" s="549"/>
      <c r="H3" s="549"/>
      <c r="I3" s="549"/>
      <c r="J3" s="549"/>
      <c r="K3" s="549"/>
      <c r="L3" s="549"/>
      <c r="M3" s="549"/>
      <c r="N3" s="549"/>
      <c r="O3" s="549"/>
      <c r="P3" s="549"/>
      <c r="Q3" s="549"/>
      <c r="R3" s="549"/>
      <c r="S3" s="549"/>
      <c r="T3" s="549"/>
      <c r="U3" s="549"/>
      <c r="V3" s="549"/>
      <c r="W3" s="549"/>
      <c r="X3" s="549"/>
      <c r="Y3" s="549"/>
      <c r="Z3" s="489"/>
      <c r="AA3" s="489"/>
      <c r="AB3" s="489"/>
      <c r="AC3" s="489"/>
      <c r="AD3" s="489"/>
      <c r="AE3" s="489"/>
      <c r="AF3" s="489"/>
      <c r="AG3" s="489"/>
      <c r="AH3" s="489"/>
      <c r="AI3" s="489"/>
      <c r="AJ3" s="489"/>
      <c r="AK3" s="489"/>
      <c r="AL3" s="489"/>
      <c r="AM3" s="489"/>
      <c r="AN3" s="489"/>
      <c r="AO3" s="489"/>
      <c r="AP3" s="489"/>
      <c r="AQ3" s="489"/>
      <c r="AR3" s="489"/>
      <c r="AS3" s="489"/>
      <c r="AT3" s="489"/>
      <c r="AU3" s="489"/>
      <c r="AV3" s="489"/>
      <c r="AW3" s="489"/>
      <c r="AX3" s="489"/>
      <c r="AY3" s="489"/>
      <c r="AZ3" s="489"/>
      <c r="BA3" s="489"/>
      <c r="BB3" s="489"/>
      <c r="BC3" s="489"/>
      <c r="BD3" s="489"/>
      <c r="BE3" s="490"/>
      <c r="BF3" s="485"/>
      <c r="BG3" s="485"/>
      <c r="BH3" s="482"/>
    </row>
    <row r="4" spans="1:60" ht="12.75">
      <c r="B4" s="544"/>
      <c r="C4" s="548"/>
      <c r="D4" s="549"/>
      <c r="E4" s="549"/>
      <c r="F4" s="549"/>
      <c r="G4" s="549"/>
      <c r="H4" s="549"/>
      <c r="I4" s="549"/>
      <c r="J4" s="549"/>
      <c r="K4" s="549"/>
      <c r="L4" s="549"/>
      <c r="M4" s="549"/>
      <c r="N4" s="549"/>
      <c r="O4" s="549"/>
      <c r="P4" s="549"/>
      <c r="Q4" s="549"/>
      <c r="R4" s="549"/>
      <c r="S4" s="549"/>
      <c r="T4" s="549"/>
      <c r="U4" s="549"/>
      <c r="V4" s="549"/>
      <c r="W4" s="549"/>
      <c r="X4" s="549"/>
      <c r="Y4" s="549"/>
      <c r="Z4" s="489"/>
      <c r="AA4" s="489"/>
      <c r="AB4" s="489"/>
      <c r="AC4" s="489"/>
      <c r="AD4" s="489"/>
      <c r="AE4" s="489"/>
      <c r="AF4" s="489"/>
      <c r="AG4" s="489"/>
      <c r="AH4" s="489"/>
      <c r="AI4" s="489"/>
      <c r="AJ4" s="489"/>
      <c r="AK4" s="489"/>
      <c r="AL4" s="489"/>
      <c r="AM4" s="489"/>
      <c r="AN4" s="489"/>
      <c r="AO4" s="489"/>
      <c r="AP4" s="489"/>
      <c r="AQ4" s="489"/>
      <c r="AR4" s="489"/>
      <c r="AS4" s="489"/>
      <c r="AT4" s="489"/>
      <c r="AU4" s="489"/>
      <c r="AV4" s="489"/>
      <c r="AW4" s="489"/>
      <c r="AX4" s="489"/>
      <c r="AY4" s="489"/>
      <c r="AZ4" s="489"/>
      <c r="BA4" s="489"/>
      <c r="BB4" s="489"/>
      <c r="BC4" s="489"/>
      <c r="BD4" s="489"/>
      <c r="BE4" s="490"/>
      <c r="BF4" s="485"/>
      <c r="BG4" s="485"/>
      <c r="BH4" s="482"/>
    </row>
    <row r="5" spans="1:60" ht="12.75">
      <c r="B5" s="544"/>
      <c r="C5" s="548"/>
      <c r="D5" s="549"/>
      <c r="E5" s="549"/>
      <c r="F5" s="549"/>
      <c r="G5" s="549"/>
      <c r="H5" s="549"/>
      <c r="I5" s="549"/>
      <c r="J5" s="549"/>
      <c r="K5" s="549"/>
      <c r="L5" s="549"/>
      <c r="M5" s="549"/>
      <c r="N5" s="549"/>
      <c r="O5" s="549"/>
      <c r="P5" s="549"/>
      <c r="Q5" s="549"/>
      <c r="R5" s="549"/>
      <c r="S5" s="549"/>
      <c r="T5" s="549"/>
      <c r="U5" s="549"/>
      <c r="V5" s="549"/>
      <c r="W5" s="549"/>
      <c r="X5" s="549"/>
      <c r="Y5" s="549"/>
      <c r="Z5" s="489"/>
      <c r="AA5" s="489"/>
      <c r="AB5" s="489"/>
      <c r="AC5" s="489"/>
      <c r="AD5" s="489"/>
      <c r="AE5" s="489"/>
      <c r="AF5" s="489"/>
      <c r="AG5" s="489"/>
      <c r="AH5" s="489"/>
      <c r="AI5" s="489"/>
      <c r="AJ5" s="489"/>
      <c r="AK5" s="489"/>
      <c r="AL5" s="489"/>
      <c r="AM5" s="489"/>
      <c r="AN5" s="489"/>
      <c r="AO5" s="489"/>
      <c r="AP5" s="489"/>
      <c r="AQ5" s="489"/>
      <c r="AR5" s="489"/>
      <c r="AS5" s="489"/>
      <c r="AT5" s="489"/>
      <c r="AU5" s="489"/>
      <c r="AV5" s="489"/>
      <c r="AW5" s="489"/>
      <c r="AX5" s="489"/>
      <c r="AY5" s="489"/>
      <c r="AZ5" s="489"/>
      <c r="BA5" s="489"/>
      <c r="BB5" s="489"/>
      <c r="BC5" s="489"/>
      <c r="BD5" s="489"/>
      <c r="BE5" s="490"/>
      <c r="BF5" s="485" t="s">
        <v>162</v>
      </c>
      <c r="BG5" s="485"/>
      <c r="BH5" s="482">
        <v>2</v>
      </c>
    </row>
    <row r="6" spans="1:60" ht="12.75">
      <c r="B6" s="544"/>
      <c r="C6" s="548"/>
      <c r="D6" s="549"/>
      <c r="E6" s="549"/>
      <c r="F6" s="549"/>
      <c r="G6" s="549"/>
      <c r="H6" s="549"/>
      <c r="I6" s="549"/>
      <c r="J6" s="549"/>
      <c r="K6" s="549"/>
      <c r="L6" s="549"/>
      <c r="M6" s="549"/>
      <c r="N6" s="549"/>
      <c r="O6" s="549"/>
      <c r="P6" s="549"/>
      <c r="Q6" s="549"/>
      <c r="R6" s="549"/>
      <c r="S6" s="549"/>
      <c r="T6" s="549"/>
      <c r="U6" s="549"/>
      <c r="V6" s="549"/>
      <c r="W6" s="549"/>
      <c r="X6" s="549"/>
      <c r="Y6" s="549"/>
      <c r="Z6" s="489"/>
      <c r="AA6" s="489"/>
      <c r="AB6" s="489"/>
      <c r="AC6" s="489"/>
      <c r="AD6" s="489"/>
      <c r="AE6" s="489"/>
      <c r="AF6" s="489"/>
      <c r="AG6" s="489"/>
      <c r="AH6" s="489"/>
      <c r="AI6" s="489"/>
      <c r="AJ6" s="489"/>
      <c r="AK6" s="489"/>
      <c r="AL6" s="489"/>
      <c r="AM6" s="489"/>
      <c r="AN6" s="489"/>
      <c r="AO6" s="489"/>
      <c r="AP6" s="489"/>
      <c r="AQ6" s="489"/>
      <c r="AR6" s="489"/>
      <c r="AS6" s="489"/>
      <c r="AT6" s="489"/>
      <c r="AU6" s="489"/>
      <c r="AV6" s="489"/>
      <c r="AW6" s="489"/>
      <c r="AX6" s="489"/>
      <c r="AY6" s="489"/>
      <c r="AZ6" s="489"/>
      <c r="BA6" s="489"/>
      <c r="BB6" s="489"/>
      <c r="BC6" s="489"/>
      <c r="BD6" s="489"/>
      <c r="BE6" s="490"/>
      <c r="BF6" s="485"/>
      <c r="BG6" s="485"/>
      <c r="BH6" s="482"/>
    </row>
    <row r="7" spans="1:60" ht="13.5" thickBot="1">
      <c r="B7" s="545"/>
      <c r="C7" s="550"/>
      <c r="D7" s="551"/>
      <c r="E7" s="551"/>
      <c r="F7" s="551"/>
      <c r="G7" s="551"/>
      <c r="H7" s="551"/>
      <c r="I7" s="551"/>
      <c r="J7" s="551"/>
      <c r="K7" s="551"/>
      <c r="L7" s="551"/>
      <c r="M7" s="551"/>
      <c r="N7" s="551"/>
      <c r="O7" s="551"/>
      <c r="P7" s="551"/>
      <c r="Q7" s="551"/>
      <c r="R7" s="551"/>
      <c r="S7" s="551"/>
      <c r="T7" s="551"/>
      <c r="U7" s="551"/>
      <c r="V7" s="551"/>
      <c r="W7" s="551"/>
      <c r="X7" s="551"/>
      <c r="Y7" s="551"/>
      <c r="Z7" s="491"/>
      <c r="AA7" s="491"/>
      <c r="AB7" s="491"/>
      <c r="AC7" s="491"/>
      <c r="AD7" s="491"/>
      <c r="AE7" s="491"/>
      <c r="AF7" s="491"/>
      <c r="AG7" s="491"/>
      <c r="AH7" s="491"/>
      <c r="AI7" s="491"/>
      <c r="AJ7" s="491"/>
      <c r="AK7" s="491"/>
      <c r="AL7" s="491"/>
      <c r="AM7" s="491"/>
      <c r="AN7" s="491"/>
      <c r="AO7" s="491"/>
      <c r="AP7" s="491"/>
      <c r="AQ7" s="491"/>
      <c r="AR7" s="491"/>
      <c r="AS7" s="491"/>
      <c r="AT7" s="491"/>
      <c r="AU7" s="491"/>
      <c r="AV7" s="491"/>
      <c r="AW7" s="491"/>
      <c r="AX7" s="491"/>
      <c r="AY7" s="491"/>
      <c r="AZ7" s="491"/>
      <c r="BA7" s="491"/>
      <c r="BB7" s="491"/>
      <c r="BC7" s="491"/>
      <c r="BD7" s="491"/>
      <c r="BE7" s="492"/>
      <c r="BF7" s="486"/>
      <c r="BG7" s="486"/>
      <c r="BH7" s="483"/>
    </row>
    <row r="8" spans="1:60" ht="12" customHeight="1">
      <c r="B8" s="105"/>
      <c r="C8" s="117"/>
      <c r="D8" s="117"/>
      <c r="E8" s="117"/>
      <c r="F8" s="117"/>
      <c r="G8" s="117"/>
      <c r="H8" s="117"/>
      <c r="I8" s="117"/>
      <c r="J8" s="117"/>
      <c r="K8" s="117"/>
      <c r="L8" s="117"/>
      <c r="M8" s="117"/>
      <c r="N8" s="117"/>
      <c r="O8" s="117"/>
      <c r="P8" s="117"/>
      <c r="Q8" s="117"/>
      <c r="R8" s="117"/>
      <c r="S8" s="117"/>
      <c r="T8" s="117"/>
      <c r="U8" s="117"/>
      <c r="V8" s="117"/>
      <c r="W8" s="117"/>
      <c r="X8" s="117"/>
      <c r="Y8" s="117"/>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9"/>
      <c r="BG8" s="119"/>
      <c r="BH8" s="119"/>
    </row>
    <row r="9" spans="1:60" ht="15.75">
      <c r="B9" s="104"/>
      <c r="C9" s="104"/>
      <c r="D9" s="104"/>
      <c r="E9" s="104"/>
      <c r="F9" s="104"/>
      <c r="G9" s="104"/>
      <c r="J9" s="104"/>
      <c r="K9" s="104"/>
      <c r="L9" s="104"/>
      <c r="M9" s="104"/>
      <c r="N9" s="104"/>
      <c r="O9" s="104"/>
      <c r="R9" s="104"/>
      <c r="S9" s="104"/>
      <c r="T9" s="104"/>
      <c r="U9" s="104"/>
      <c r="V9" s="104"/>
      <c r="Y9" s="106"/>
      <c r="Z9" s="106"/>
      <c r="AA9" s="106"/>
      <c r="AB9" s="106"/>
      <c r="AC9" s="106"/>
      <c r="AD9" s="106"/>
      <c r="AG9" s="104"/>
      <c r="AH9" s="183"/>
      <c r="AI9" s="104"/>
      <c r="AJ9" s="104"/>
      <c r="AK9" s="104"/>
      <c r="AN9" s="104"/>
      <c r="AO9" s="183"/>
      <c r="AP9" s="104"/>
      <c r="AQ9" s="104"/>
      <c r="AR9" s="104"/>
      <c r="AS9" s="104"/>
      <c r="AV9" s="147"/>
      <c r="AW9" s="147"/>
      <c r="AX9" s="147"/>
      <c r="AY9" s="147"/>
      <c r="AZ9" s="104"/>
      <c r="BA9" s="555" t="s">
        <v>158</v>
      </c>
      <c r="BB9" s="556"/>
      <c r="BC9" s="556"/>
      <c r="BD9" s="557"/>
      <c r="BE9" s="555" t="s">
        <v>157</v>
      </c>
      <c r="BF9" s="556"/>
      <c r="BG9" s="556"/>
      <c r="BH9" s="557"/>
    </row>
    <row r="10" spans="1:60" s="2" customFormat="1" ht="47.25">
      <c r="A10" s="105"/>
      <c r="B10" s="234" t="s">
        <v>165</v>
      </c>
      <c r="C10" s="233" t="s">
        <v>143</v>
      </c>
      <c r="D10" s="102" t="s">
        <v>417</v>
      </c>
      <c r="E10" s="103" t="s">
        <v>418</v>
      </c>
      <c r="F10" s="102" t="s">
        <v>144</v>
      </c>
      <c r="G10" s="103" t="s">
        <v>145</v>
      </c>
      <c r="J10" s="89" t="s">
        <v>166</v>
      </c>
      <c r="K10" s="91" t="s">
        <v>419</v>
      </c>
      <c r="L10" s="102" t="s">
        <v>420</v>
      </c>
      <c r="M10" s="103" t="s">
        <v>421</v>
      </c>
      <c r="N10" s="102" t="s">
        <v>146</v>
      </c>
      <c r="O10" s="103" t="s">
        <v>147</v>
      </c>
      <c r="R10" s="89" t="s">
        <v>148</v>
      </c>
      <c r="S10" s="91" t="s">
        <v>417</v>
      </c>
      <c r="T10" s="91" t="s">
        <v>150</v>
      </c>
      <c r="U10" s="91" t="s">
        <v>418</v>
      </c>
      <c r="V10" s="91" t="s">
        <v>151</v>
      </c>
      <c r="Y10" s="89" t="s">
        <v>152</v>
      </c>
      <c r="Z10" s="91" t="s">
        <v>422</v>
      </c>
      <c r="AA10" s="91" t="s">
        <v>423</v>
      </c>
      <c r="AB10" s="91" t="s">
        <v>424</v>
      </c>
      <c r="AC10" s="91" t="s">
        <v>146</v>
      </c>
      <c r="AD10" s="91" t="s">
        <v>147</v>
      </c>
      <c r="AE10" s="108"/>
      <c r="AF10" s="108"/>
      <c r="AG10" s="89" t="s">
        <v>153</v>
      </c>
      <c r="AH10" s="91" t="s">
        <v>417</v>
      </c>
      <c r="AI10" s="91" t="s">
        <v>150</v>
      </c>
      <c r="AJ10" s="91" t="s">
        <v>418</v>
      </c>
      <c r="AK10" s="91" t="s">
        <v>151</v>
      </c>
      <c r="AL10" s="113"/>
      <c r="AN10" s="89" t="s">
        <v>154</v>
      </c>
      <c r="AO10" s="91" t="s">
        <v>422</v>
      </c>
      <c r="AP10" s="91" t="s">
        <v>423</v>
      </c>
      <c r="AQ10" s="91" t="s">
        <v>424</v>
      </c>
      <c r="AR10" s="91" t="s">
        <v>146</v>
      </c>
      <c r="AS10" s="91" t="s">
        <v>147</v>
      </c>
      <c r="AV10" s="558" t="s">
        <v>156</v>
      </c>
      <c r="AW10" s="559"/>
      <c r="AX10" s="559"/>
      <c r="AY10" s="560"/>
      <c r="AZ10" s="91" t="s">
        <v>155</v>
      </c>
      <c r="BA10" s="102" t="s">
        <v>135</v>
      </c>
      <c r="BB10" s="102" t="s">
        <v>136</v>
      </c>
      <c r="BC10" s="102" t="s">
        <v>137</v>
      </c>
      <c r="BD10" s="102" t="s">
        <v>138</v>
      </c>
      <c r="BE10" s="103" t="s">
        <v>135</v>
      </c>
      <c r="BF10" s="103" t="s">
        <v>136</v>
      </c>
      <c r="BG10" s="103" t="s">
        <v>137</v>
      </c>
      <c r="BH10" s="103" t="s">
        <v>138</v>
      </c>
    </row>
    <row r="11" spans="1:60" s="2" customFormat="1" ht="189">
      <c r="A11" s="105"/>
      <c r="B11" s="181" t="s">
        <v>188</v>
      </c>
      <c r="C11" s="90">
        <f>COUNTIF('PLAN ACCIÓN Y SEGUIMIENTO P.P.'!W17:W118,"&gt;0")/SUM(COUNTA('PLAN ACCIÓN Y SEGUIMIENTO P.P.'!W17:W118)+COUNTBLANK('PLAN ACCIÓN Y SEGUIMIENTO P.P.'!W17:W118))</f>
        <v>1</v>
      </c>
      <c r="D11" s="184">
        <f>SUM('PLAN ACCIÓN Y SEGUIMIENTO P.P.'!DD17:DD118)</f>
        <v>3.2258064516129031E-2</v>
      </c>
      <c r="E11" s="185">
        <f>SUMIF('PLAN ACCIÓN Y SEGUIMIENTO P.P.'!AG17:AG118,"&gt;0",'PLAN ACCIÓN Y SEGUIMIENTO P.P.'!DM17:DM118)</f>
        <v>0</v>
      </c>
      <c r="F11" s="93">
        <f>IFERROR(((D11*100%)/C11),"REVISAR")</f>
        <v>3.2258064516129031E-2</v>
      </c>
      <c r="G11" s="191">
        <f>IFERROR(((E11*100%)/C11),"REVISAR")</f>
        <v>0</v>
      </c>
      <c r="H11" s="112"/>
      <c r="I11" s="112"/>
      <c r="J11" s="181" t="str">
        <f>B11</f>
        <v xml:space="preserve">Garantizar el ejercicio y el restablecimiento de los derechos de las mujeres del Meta, mediante la generación de procesos incluyentes de cambio a nivel político, cultural, social, económico e institucional, tanto en lo público como en lo privado. A partir del reconocimiento de las diferencias étnicas (Indígenas, Afrodescendientes), sociales, territoriales, edad, por orientación sexual e identidad de género, en condición de discapacidad, víctimas del conflicto, desarrollando condiciones sociales, culturales, institucionales y presupuestales que contribuyan en la construcción de paz, a superar las inequidades, disminuir las desigualdades y practicas sociales de discriminación y exclusión por razón de género. </v>
      </c>
      <c r="K11" s="95">
        <f>SUMIF('PLAN ACCIÓN Y SEGUIMIENTO P.P.'!W17:W118,"&gt;0",'PLAN ACCIÓN Y SEGUIMIENTO P.P.'!AW17:AW118)+SUMIF('PLAN ACCIÓN Y SEGUIMIENTO P.P.'!W17:W118,"&gt;0",'PLAN ACCIÓN Y SEGUIMIENTO P.P.'!AY17:AY118)</f>
        <v>175428003</v>
      </c>
      <c r="L11" s="192">
        <f>SUMIF('PLAN ACCIÓN Y SEGUIMIENTO P.P.'!W17:W118,"&gt;0",'PLAN ACCIÓN Y SEGUIMIENTO P.P.'!CZ17:CZ118)</f>
        <v>174566000</v>
      </c>
      <c r="M11" s="193">
        <f>SUMIF('PLAN ACCIÓN Y SEGUIMIENTO P.P.'!AG17:AG118,"&gt;0",'PLAN ACCIÓN Y SEGUIMIENTO P.P.'!DI17:DI118)</f>
        <v>0</v>
      </c>
      <c r="N11" s="93">
        <f>IFERROR(((L11*100%)/K11),"REVISAR")</f>
        <v>0.99508628619571071</v>
      </c>
      <c r="O11" s="191">
        <f>IFERROR(((M11*100%)/K11),"REVISAR")</f>
        <v>0</v>
      </c>
      <c r="P11" s="107"/>
      <c r="Q11" s="107"/>
      <c r="R11" s="92" t="str">
        <f>+'PLAN ACCIÓN Y SEGUIMIENTO P.P.'!D17</f>
        <v>Eje 1: Autonomia  Economica y desarrollo socialY Productivo-Economia del Cuidado</v>
      </c>
      <c r="S11" s="97">
        <f>SUMIFS('PLAN ACCIÓN Y SEGUIMIENTO P.P.'!DC$17:DC$118,'PLAN ACCIÓN Y SEGUIMIENTO P.P.'!D$17:D$118,$R11,'PLAN ACCIÓN Y SEGUIMIENTO P.P.'!W$17:W$118,"&gt;0")</f>
        <v>0</v>
      </c>
      <c r="T11" s="98">
        <v>0.5</v>
      </c>
      <c r="U11" s="99">
        <f>SUMIFS('PLAN ACCIÓN Y SEGUIMIENTO P.P.'!DL$17:DL$118,'PLAN ACCIÓN Y SEGUIMIENTO P.P.'!D$17:D$118,$R11,'PLAN ACCIÓN Y SEGUIMIENTO P.P.'!AG$17:AG$118,"&gt;0")</f>
        <v>0</v>
      </c>
      <c r="V11" s="98">
        <v>1</v>
      </c>
      <c r="Y11" s="92" t="str">
        <f>R11</f>
        <v>Eje 1: Autonomia  Economica y desarrollo socialY Productivo-Economia del Cuidado</v>
      </c>
      <c r="Z11" s="95">
        <f>SUMIFS('PLAN ACCIÓN Y SEGUIMIENTO P.P.'!AW$17:AW$118,'PLAN ACCIÓN Y SEGUIMIENTO P.P.'!D$17:D$118,$Y11,'PLAN ACCIÓN Y SEGUIMIENTO P.P.'!W$17:W$118,"&gt;0")+SUMIFS('PLAN ACCIÓN Y SEGUIMIENTO P.P.'!AY$17:AY$118,'PLAN ACCIÓN Y SEGUIMIENTO P.P.'!D$17:D$118,$Y11,'PLAN ACCIÓN Y SEGUIMIENTO P.P.'!W$17:W$118,"&gt;0")</f>
        <v>48476000</v>
      </c>
      <c r="AA11" s="96">
        <f>SUMIFS('PLAN ACCIÓN Y SEGUIMIENTO P.P.'!CZ$17:CZ$118,'PLAN ACCIÓN Y SEGUIMIENTO P.P.'!D$17:D$118,$Y11,'PLAN ACCIÓN Y SEGUIMIENTO P.P.'!W$17:W$118,"&gt;0")</f>
        <v>77614000</v>
      </c>
      <c r="AB11" s="101">
        <f>SUMIFS('PLAN ACCIÓN Y SEGUIMIENTO P.P.'!DI$17:DI$118,'PLAN ACCIÓN Y SEGUIMIENTO P.P.'!D$17:D$118,Y11,'PLAN ACCIÓN Y SEGUIMIENTO P.P.'!AG$17:AG$118,"&gt;0")</f>
        <v>0</v>
      </c>
      <c r="AC11" s="93">
        <f>IFERROR(((AA11*100%)/Z11),"REVISAR")</f>
        <v>1.6010809472728773</v>
      </c>
      <c r="AD11" s="94">
        <f>IFERROR(((AB11*100%)/Z11),"REVISAR")</f>
        <v>0</v>
      </c>
      <c r="AE11" s="108"/>
      <c r="AF11" s="108"/>
      <c r="AG11" s="187" t="str">
        <f>+'PLAN ACCIÓN Y SEGUIMIENTO P.P.'!F17</f>
        <v>Lineamiento 1: Implementado un repositorio estadístico municipal sobre educación con enfoque de género.  Información que sirve para la construcción de informes de gestión, planificación y para la investigación en educación con enfoque de género transversalizando el enfoque étnico y diferencial de otros sujetos de especial protección constitucional.</v>
      </c>
      <c r="AH11" s="186">
        <f>SUMIFS('PLAN ACCIÓN Y SEGUIMIENTO P.P.'!DB$17:DB$118,'PLAN ACCIÓN Y SEGUIMIENTO P.P.'!F$17:F$118,$AG11,'PLAN ACCIÓN Y SEGUIMIENTO P.P.'!W$17:W$118,"&gt;0")</f>
        <v>0</v>
      </c>
      <c r="AI11" s="98">
        <v>0.5</v>
      </c>
      <c r="AJ11" s="99">
        <f>SUMIFS('PLAN ACCIÓN Y SEGUIMIENTO P.P.'!DK$17:DK$118,'PLAN ACCIÓN Y SEGUIMIENTO P.P.'!F$17:F$118,$AG11,'PLAN ACCIÓN Y SEGUIMIENTO P.P.'!AG$17:AG$118,"&gt;0")</f>
        <v>0</v>
      </c>
      <c r="AK11" s="98">
        <v>1</v>
      </c>
      <c r="AL11" s="114"/>
      <c r="AN11" s="92" t="str">
        <f>AG11</f>
        <v>Lineamiento 1: Implementado un repositorio estadístico municipal sobre educación con enfoque de género.  Información que sirve para la construcción de informes de gestión, planificación y para la investigación en educación con enfoque de género transversalizando el enfoque étnico y diferencial de otros sujetos de especial protección constitucional.</v>
      </c>
      <c r="AO11" s="95">
        <f>SUMIFS('PLAN ACCIÓN Y SEGUIMIENTO P.P.'!AW$17:AW$118,'PLAN ACCIÓN Y SEGUIMIENTO P.P.'!F$17:F$118,$AN11,'PLAN ACCIÓN Y SEGUIMIENTO P.P.'!W$17:W$118,"&gt;0")+SUMIFS('PLAN ACCIÓN Y SEGUIMIENTO P.P.'!AY$17:AY$118,'PLAN ACCIÓN Y SEGUIMIENTO P.P.'!F$17:F$118,$AN11,'PLAN ACCIÓN Y SEGUIMIENTO P.P.'!W17:W$118,"&gt;0")</f>
        <v>0</v>
      </c>
      <c r="AP11" s="192">
        <f>SUMIFS('PLAN ACCIÓN Y SEGUIMIENTO P.P.'!CZ$17:CZ$118,'PLAN ACCIÓN Y SEGUIMIENTO P.P.'!F$17:F$118,$AN11,'PLAN ACCIÓN Y SEGUIMIENTO P.P.'!W$17:W$118,"&gt;0")</f>
        <v>0</v>
      </c>
      <c r="AQ11" s="194">
        <f>SUMIFS('PLAN ACCIÓN Y SEGUIMIENTO P.P.'!DI$17:DI$118,'PLAN ACCIÓN Y SEGUIMIENTO P.P.'!F$17:F$118,AN11,'PLAN ACCIÓN Y SEGUIMIENTO P.P.'!AG$17:AG$118,"&gt;0")</f>
        <v>0</v>
      </c>
      <c r="AR11" s="93" t="str">
        <f>IFERROR(((AP11*100%)/AO11),"REVISAR")</f>
        <v>REVISAR</v>
      </c>
      <c r="AS11" s="191" t="str">
        <f>IFERROR(((AQ11*100%)/AO11),"REVISAR")</f>
        <v>REVISAR</v>
      </c>
      <c r="AV11" s="540" t="s">
        <v>195</v>
      </c>
      <c r="AW11" s="541"/>
      <c r="AX11" s="541"/>
      <c r="AY11" s="542"/>
      <c r="AZ11" s="120">
        <f>COUNTIF('PLAN ACCIÓN Y SEGUIMIENTO P.P.'!L$17:L$118,"*"&amp;AV11&amp;"*")</f>
        <v>0</v>
      </c>
      <c r="BA11" s="88">
        <f>COUNTIFS('PLAN ACCIÓN Y SEGUIMIENTO P.P.'!L$17:L$118,"*"&amp;AV11&amp;"*",'PLAN ACCIÓN Y SEGUIMIENTO P.P.'!CV$17:CV$118,"&gt;0")</f>
        <v>0</v>
      </c>
      <c r="BB11" s="121" t="str">
        <f>IFERROR(BA11/AZ11,"REVISAR")</f>
        <v>REVISAR</v>
      </c>
      <c r="BC11" s="88">
        <f>COUNTIFS('PLAN ACCIÓN Y SEGUIMIENTO P.P.'!L$17:L$118,"*"&amp;AV11&amp;"*",'PLAN ACCIÓN Y SEGUIMIENTO P.P.'!CZ$17:CZ$118,"&gt;0")</f>
        <v>0</v>
      </c>
      <c r="BD11" s="121" t="str">
        <f>IFERROR(BC11/AZ11,"REVISAR")</f>
        <v>REVISAR</v>
      </c>
      <c r="BE11" s="88">
        <f>COUNTIFS('PLAN ACCIÓN Y SEGUIMIENTO P.P.'!L$17:L$118,"*"&amp;AV11&amp;"*",'PLAN ACCIÓN Y SEGUIMIENTO P.P.'!DF$17:DF$118,"&gt;0")</f>
        <v>0</v>
      </c>
      <c r="BF11" s="121" t="str">
        <f>IFERROR(BE11/AZ11,"REVISAR")</f>
        <v>REVISAR</v>
      </c>
      <c r="BG11" s="88">
        <f>COUNTIFS('PLAN ACCIÓN Y SEGUIMIENTO P.P.'!L$17:L$118,"*"&amp;AV11&amp;"*",'PLAN ACCIÓN Y SEGUIMIENTO P.P.'!DI$17:DI$118,"&gt;0")</f>
        <v>0</v>
      </c>
      <c r="BH11" s="121" t="str">
        <f>IFERROR(BG11/AZ11,"REVISAR")</f>
        <v>REVISAR</v>
      </c>
    </row>
    <row r="12" spans="1:60" s="2" customFormat="1" ht="39.75" customHeight="1">
      <c r="A12" s="105"/>
      <c r="B12" s="181" t="str">
        <f>+'PLAN ACCIÓN Y SEGUIMIENTO P.P.'!B17</f>
        <v>Objetivo 1: Desarrollar acciones que contribuyan a la elaboración de una línea base sobre acceso a la educación para mujeres urbanas y rurales</v>
      </c>
      <c r="C12" s="90">
        <f>SUMIFS('PLAN ACCIÓN Y SEGUIMIENTO P.P.'!I$17:I$118,'PLAN ACCIÓN Y SEGUIMIENTO P.P.'!B$17:B$118,$B12,'PLAN ACCIÓN Y SEGUIMIENTO P.P.'!W$17:W$118,"&gt;0")</f>
        <v>0.14285714285714285</v>
      </c>
      <c r="D12" s="184">
        <f>SUMIF('PLAN ACCIÓN Y SEGUIMIENTO P.P.'!B$17:B$118,$B12,'PLAN ACCIÓN Y SEGUIMIENTO P.P.'!DD$17:DD$118)</f>
        <v>0</v>
      </c>
      <c r="E12" s="185">
        <f>SUMIFS('PLAN ACCIÓN Y SEGUIMIENTO P.P.'!DM$17:DM$118,'PLAN ACCIÓN Y SEGUIMIENTO P.P.'!B$17:B$118,$B12,'PLAN ACCIÓN Y SEGUIMIENTO P.P.'!AG$17:AG$118,"&gt;0")</f>
        <v>0</v>
      </c>
      <c r="F12" s="93">
        <f>IFERROR(((D12*100%)/C12),"REVISAR")</f>
        <v>0</v>
      </c>
      <c r="G12" s="191">
        <f t="shared" ref="G12:G18" si="0">IFERROR(((E12*100%)/C12),"REVISAR")</f>
        <v>0</v>
      </c>
      <c r="H12" s="112"/>
      <c r="I12" s="112"/>
      <c r="J12" s="181" t="str">
        <f t="shared" ref="J12:J18" si="1">B12</f>
        <v>Objetivo 1: Desarrollar acciones que contribuyan a la elaboración de una línea base sobre acceso a la educación para mujeres urbanas y rurales</v>
      </c>
      <c r="K12" s="95">
        <f>SUMIFS('PLAN ACCIÓN Y SEGUIMIENTO P.P.'!AW$17:AW$118,'PLAN ACCIÓN Y SEGUIMIENTO P.P.'!B$17:B$118,$J12,'PLAN ACCIÓN Y SEGUIMIENTO P.P.'!W$17:W$118,"&gt;0")+SUMIFS('PLAN ACCIÓN Y SEGUIMIENTO P.P.'!AW$17:AW$118,'PLAN ACCIÓN Y SEGUIMIENTO P.P.'!B$17:B$118,$J12,'PLAN ACCIÓN Y SEGUIMIENTO P.P.'!W$17:W$118,"&gt;0")</f>
        <v>0</v>
      </c>
      <c r="L12" s="192">
        <f>SUMIFS('PLAN ACCIÓN Y SEGUIMIENTO P.P.'!CZ$17:CZ$118,'PLAN ACCIÓN Y SEGUIMIENTO P.P.'!B$17:B$118,$J12,'PLAN ACCIÓN Y SEGUIMIENTO P.P.'!W$17:W$118,"&gt;0")</f>
        <v>0</v>
      </c>
      <c r="M12" s="193">
        <f>SUMIFS('PLAN ACCIÓN Y SEGUIMIENTO P.P.'!DI$17:DI$118,'PLAN ACCIÓN Y SEGUIMIENTO P.P.'!B$17:B$118,J12,'PLAN ACCIÓN Y SEGUIMIENTO P.P.'!AG$17:AG$118,"&gt;0")</f>
        <v>0</v>
      </c>
      <c r="N12" s="93" t="str">
        <f>IFERROR(((L12*100%)/K12),"REVISAR")</f>
        <v>REVISAR</v>
      </c>
      <c r="O12" s="191" t="str">
        <f t="shared" ref="O12" si="2">IFERROR(((M12*100%)/K12),"REVISAR")</f>
        <v>REVISAR</v>
      </c>
      <c r="P12" s="107"/>
      <c r="Q12" s="107"/>
      <c r="R12" s="92" t="str">
        <f>+'PLAN ACCIÓN Y SEGUIMIENTO P.P.'!D38</f>
        <v>Eje 1: Autonomia  Economica y desarrollo socialY Productivo-Economia del Cuidado</v>
      </c>
      <c r="S12" s="97">
        <f>SUMIFS('PLAN ACCIÓN Y SEGUIMIENTO P.P.'!DC$17:DC$118,'PLAN ACCIÓN Y SEGUIMIENTO P.P.'!D$17:D$118,$R12,'PLAN ACCIÓN Y SEGUIMIENTO P.P.'!W$17:W$118,"&gt;0")</f>
        <v>0</v>
      </c>
      <c r="T12" s="98">
        <v>0.5</v>
      </c>
      <c r="U12" s="99">
        <f>SUMIFS('PLAN ACCIÓN Y SEGUIMIENTO P.P.'!DL$17:DL$118,'PLAN ACCIÓN Y SEGUIMIENTO P.P.'!D$17:D$118,$R12,'PLAN ACCIÓN Y SEGUIMIENTO P.P.'!AG$17:AG$118,"&gt;0")</f>
        <v>0</v>
      </c>
      <c r="V12" s="98">
        <v>1</v>
      </c>
      <c r="Y12" s="92" t="str">
        <f t="shared" ref="Y12:Y18" si="3">R12</f>
        <v>Eje 1: Autonomia  Economica y desarrollo socialY Productivo-Economia del Cuidado</v>
      </c>
      <c r="Z12" s="95">
        <f>SUMIFS('PLAN ACCIÓN Y SEGUIMIENTO P.P.'!AW$17:AW$118,'PLAN ACCIÓN Y SEGUIMIENTO P.P.'!D$17:D$118,$Y12,'PLAN ACCIÓN Y SEGUIMIENTO P.P.'!W$17:W$118,"&gt;0")+SUMIFS('PLAN ACCIÓN Y SEGUIMIENTO P.P.'!AY$17:AY$118,'PLAN ACCIÓN Y SEGUIMIENTO P.P.'!D$17:D$118,$Y12,'PLAN ACCIÓN Y SEGUIMIENTO P.P.'!W$17:W$118,"&gt;0")</f>
        <v>48476000</v>
      </c>
      <c r="AA12" s="96">
        <f>SUMIFS('PLAN ACCIÓN Y SEGUIMIENTO P.P.'!CZ$17:CZ$118,'PLAN ACCIÓN Y SEGUIMIENTO P.P.'!D$17:D$118,$Y12,'PLAN ACCIÓN Y SEGUIMIENTO P.P.'!W$17:W$118,"&gt;0")</f>
        <v>77614000</v>
      </c>
      <c r="AB12" s="101">
        <f>SUMIFS('PLAN ACCIÓN Y SEGUIMIENTO P.P.'!DI$17:DI$118,'PLAN ACCIÓN Y SEGUIMIENTO P.P.'!D$17:D$118,Y12,'PLAN ACCIÓN Y SEGUIMIENTO P.P.'!AG$17:AG$118,"&gt;0")</f>
        <v>0</v>
      </c>
      <c r="AC12" s="93">
        <f t="shared" ref="AC12:AC18" si="4">IFERROR(((AA12*100%)/Z12),"REVISAR")</f>
        <v>1.6010809472728773</v>
      </c>
      <c r="AD12" s="94">
        <f t="shared" ref="AD12:AD18" si="5">IFERROR(((AB12*100%)/Z12),"REVISAR")</f>
        <v>0</v>
      </c>
      <c r="AE12" s="108"/>
      <c r="AF12" s="108"/>
      <c r="AG12" s="92" t="str">
        <f>+'PLAN ACCIÓN Y SEGUIMIENTO P.P.'!F18</f>
        <v>Lineamiento 2: Realizado un informe municipal discriminado por comunas y corregimientos del nivel de analfabetismo de mujeres. A partir del informe se pueden tomar acciones para cerrar las brechas en el analfabetismo absoluto y analfabetismo digital.</v>
      </c>
      <c r="AH12" s="186">
        <f>SUMIFS('PLAN ACCIÓN Y SEGUIMIENTO P.P.'!DB$17:DB$118,'PLAN ACCIÓN Y SEGUIMIENTO P.P.'!F$17:F$118,$AG12,'PLAN ACCIÓN Y SEGUIMIENTO P.P.'!W$17:W$118,"&gt;0")</f>
        <v>0</v>
      </c>
      <c r="AI12" s="98">
        <v>0.5</v>
      </c>
      <c r="AJ12" s="99">
        <f>SUMIFS('PLAN ACCIÓN Y SEGUIMIENTO P.P.'!DK$17:DK$118,'PLAN ACCIÓN Y SEGUIMIENTO P.P.'!F$17:F$118,$AG12,'PLAN ACCIÓN Y SEGUIMIENTO P.P.'!AG$17:AG$118,"&gt;0")</f>
        <v>0</v>
      </c>
      <c r="AK12" s="98">
        <v>1</v>
      </c>
      <c r="AL12" s="114"/>
      <c r="AN12" s="92" t="str">
        <f t="shared" ref="AN12:AN18" si="6">AG12</f>
        <v>Lineamiento 2: Realizado un informe municipal discriminado por comunas y corregimientos del nivel de analfabetismo de mujeres. A partir del informe se pueden tomar acciones para cerrar las brechas en el analfabetismo absoluto y analfabetismo digital.</v>
      </c>
      <c r="AO12" s="95">
        <f>SUMIFS('PLAN ACCIÓN Y SEGUIMIENTO P.P.'!AW$17:AW$118,'PLAN ACCIÓN Y SEGUIMIENTO P.P.'!F$17:F$118,$AN12,'PLAN ACCIÓN Y SEGUIMIENTO P.P.'!W$17:W$118,"&gt;0")+SUMIFS('PLAN ACCIÓN Y SEGUIMIENTO P.P.'!AY$17:AY$118,'PLAN ACCIÓN Y SEGUIMIENTO P.P.'!F$17:F$118,$AN12,'PLAN ACCIÓN Y SEGUIMIENTO P.P.'!W$17:W$118,"&gt;0")</f>
        <v>0</v>
      </c>
      <c r="AP12" s="192">
        <f>SUMIFS('PLAN ACCIÓN Y SEGUIMIENTO P.P.'!CZ$17:CZ$118,'PLAN ACCIÓN Y SEGUIMIENTO P.P.'!F$17:F$118,$AN12,'PLAN ACCIÓN Y SEGUIMIENTO P.P.'!W$17:W$118,"&gt;0")</f>
        <v>0</v>
      </c>
      <c r="AQ12" s="194">
        <f>SUMIFS('PLAN ACCIÓN Y SEGUIMIENTO P.P.'!DI$17:DI$118,'PLAN ACCIÓN Y SEGUIMIENTO P.P.'!F$17:F$118,AN12,'PLAN ACCIÓN Y SEGUIMIENTO P.P.'!AG$17:AG$118,"&gt;0")</f>
        <v>0</v>
      </c>
      <c r="AR12" s="93" t="str">
        <f t="shared" ref="AR12:AR18" si="7">IFERROR(((AP12*100%)/AO12),"REVISAR")</f>
        <v>REVISAR</v>
      </c>
      <c r="AS12" s="191" t="str">
        <f t="shared" ref="AS12:AS18" si="8">IFERROR(((AQ12*100%)/AO12),"REVISAR")</f>
        <v>REVISAR</v>
      </c>
      <c r="AV12" s="540" t="s">
        <v>309</v>
      </c>
      <c r="AW12" s="541"/>
      <c r="AX12" s="541"/>
      <c r="AY12" s="542"/>
      <c r="AZ12" s="120">
        <f>COUNTIF('PLAN ACCIÓN Y SEGUIMIENTO P.P.'!L$17:L$118,"*"&amp;AV12&amp;"*")</f>
        <v>0</v>
      </c>
      <c r="BA12" s="88">
        <f>COUNTIFS('PLAN ACCIÓN Y SEGUIMIENTO P.P.'!L$17:L$118,"*"&amp;AV12&amp;"*",'PLAN ACCIÓN Y SEGUIMIENTO P.P.'!CV$17:CV$118,"&gt;0")</f>
        <v>0</v>
      </c>
      <c r="BB12" s="121" t="str">
        <f t="shared" ref="BB12:BB18" si="9">IFERROR(BA12/AZ12,"REVISAR")</f>
        <v>REVISAR</v>
      </c>
      <c r="BC12" s="88">
        <f>COUNTIFS('PLAN ACCIÓN Y SEGUIMIENTO P.P.'!L$17:L$118,"*"&amp;AV12&amp;"*",'PLAN ACCIÓN Y SEGUIMIENTO P.P.'!CZ$17:CZ$118,"&gt;0")</f>
        <v>0</v>
      </c>
      <c r="BD12" s="121" t="str">
        <f t="shared" ref="BD12:BD18" si="10">IFERROR(BC12/AZ12,"REVISAR")</f>
        <v>REVISAR</v>
      </c>
      <c r="BE12" s="88">
        <f>COUNTIFS('PLAN ACCIÓN Y SEGUIMIENTO P.P.'!L$17:L$118,"*"&amp;AV12&amp;"*",'PLAN ACCIÓN Y SEGUIMIENTO P.P.'!DF$17:DF$118,"&gt;0")</f>
        <v>0</v>
      </c>
      <c r="BF12" s="121" t="str">
        <f t="shared" ref="BF12:BF18" si="11">IFERROR(BE12/AZ12,"REVISAR")</f>
        <v>REVISAR</v>
      </c>
      <c r="BG12" s="88">
        <f>COUNTIFS('PLAN ACCIÓN Y SEGUIMIENTO P.P.'!L$17:L$118,"*"&amp;AV12&amp;"*",'PLAN ACCIÓN Y SEGUIMIENTO P.P.'!DI$17:DI$118,"&gt;0")</f>
        <v>0</v>
      </c>
      <c r="BH12" s="121" t="str">
        <f t="shared" ref="BH12:BH18" si="12">IFERROR(BG12/AZ12,"REVISAR")</f>
        <v>REVISAR</v>
      </c>
    </row>
    <row r="13" spans="1:60" s="2" customFormat="1" ht="39.75" customHeight="1">
      <c r="A13" s="105"/>
      <c r="B13" s="182" t="str">
        <f>+'PLAN ACCIÓN Y SEGUIMIENTO P.P.'!B38</f>
        <v>Objetivo 8: Promover la creación del sistema municipal del cuidado de Villavicencio.</v>
      </c>
      <c r="C13" s="90">
        <f>SUMIFS('PLAN ACCIÓN Y SEGUIMIENTO P.P.'!I$17:I$118,'PLAN ACCIÓN Y SEGUIMIENTO P.P.'!B$17:B$118,$B13,'PLAN ACCIÓN Y SEGUIMIENTO P.P.'!W$17:W$118,"&gt;0")</f>
        <v>0.22427035330261136</v>
      </c>
      <c r="D13" s="184">
        <f>SUMIF('PLAN ACCIÓN Y SEGUIMIENTO P.P.'!B$17:B$118,$B13,'PLAN ACCIÓN Y SEGUIMIENTO P.P.'!DD$17:DD$118)</f>
        <v>0</v>
      </c>
      <c r="E13" s="185">
        <f>SUMIFS('PLAN ACCIÓN Y SEGUIMIENTO P.P.'!DM$17:DM$118,'PLAN ACCIÓN Y SEGUIMIENTO P.P.'!B$17:B$118,$B13,'PLAN ACCIÓN Y SEGUIMIENTO P.P.'!AG$17:AG$118,"&gt;0")</f>
        <v>0</v>
      </c>
      <c r="F13" s="93">
        <f>IFERROR(((D13*100%)/C13),"REVISAR")</f>
        <v>0</v>
      </c>
      <c r="G13" s="191">
        <f t="shared" si="0"/>
        <v>0</v>
      </c>
      <c r="H13" s="112"/>
      <c r="I13" s="112"/>
      <c r="J13" s="181" t="str">
        <f t="shared" si="1"/>
        <v>Objetivo 8: Promover la creación del sistema municipal del cuidado de Villavicencio.</v>
      </c>
      <c r="K13" s="95">
        <f>SUMIFS('PLAN ACCIÓN Y SEGUIMIENTO P.P.'!AW$17:AW$118,'PLAN ACCIÓN Y SEGUIMIENTO P.P.'!B$17:B$118,$J13,'PLAN ACCIÓN Y SEGUIMIENTO P.P.'!W$17:W$118,"&gt;0")+SUMIFS('PLAN ACCIÓN Y SEGUIMIENTO P.P.'!AW$17:AW$118,'PLAN ACCIÓN Y SEGUIMIENTO P.P.'!B$17:B$118,$J13,'PLAN ACCIÓN Y SEGUIMIENTO P.P.'!W$17:W$118,"&gt;0")</f>
        <v>96952000</v>
      </c>
      <c r="L13" s="192">
        <f>SUMIFS('PLAN ACCIÓN Y SEGUIMIENTO P.P.'!CZ$17:CZ$118,'PLAN ACCIÓN Y SEGUIMIENTO P.P.'!B$17:B$118,$J13,'PLAN ACCIÓN Y SEGUIMIENTO P.P.'!W$17:W$118,"&gt;0")</f>
        <v>48384000</v>
      </c>
      <c r="M13" s="193">
        <f>SUMIFS('PLAN ACCIÓN Y SEGUIMIENTO P.P.'!DI$17:DI$118,'PLAN ACCIÓN Y SEGUIMIENTO P.P.'!B$17:B$118,J13,'PLAN ACCIÓN Y SEGUIMIENTO P.P.'!AG$17:AG$118,"&gt;0")</f>
        <v>0</v>
      </c>
      <c r="N13" s="93">
        <f t="shared" ref="N13:N18" si="13">IFERROR(((L13*100%)/K13),"REVISAR")</f>
        <v>0.49905107682151995</v>
      </c>
      <c r="O13" s="191">
        <f>IFERROR(((M13*100%)/K13),"REVISAR")</f>
        <v>0</v>
      </c>
      <c r="P13" s="107"/>
      <c r="Q13" s="107"/>
      <c r="R13" s="92" t="str">
        <f>+'PLAN ACCIÓN Y SEGUIMIENTO P.P.'!D69</f>
        <v xml:space="preserve">Eje 3: Salud Integral </v>
      </c>
      <c r="S13" s="97">
        <f>SUMIFS('PLAN ACCIÓN Y SEGUIMIENTO P.P.'!DC$17:DC$118,'PLAN ACCIÓN Y SEGUIMIENTO P.P.'!D$17:D$118,$R13,'PLAN ACCIÓN Y SEGUIMIENTO P.P.'!W$17:W$118,"&gt;0")</f>
        <v>9.0909090909090925E-2</v>
      </c>
      <c r="T13" s="98">
        <v>0.5</v>
      </c>
      <c r="U13" s="99">
        <f>SUMIFS('PLAN ACCIÓN Y SEGUIMIENTO P.P.'!DL$17:DL$118,'PLAN ACCIÓN Y SEGUIMIENTO P.P.'!D$17:D$118,$R13,'PLAN ACCIÓN Y SEGUIMIENTO P.P.'!AG$17:AG$118,"&gt;0")</f>
        <v>0</v>
      </c>
      <c r="V13" s="98">
        <v>1</v>
      </c>
      <c r="Y13" s="92" t="str">
        <f t="shared" si="3"/>
        <v xml:space="preserve">Eje 3: Salud Integral </v>
      </c>
      <c r="Z13" s="95">
        <f>SUMIFS('PLAN ACCIÓN Y SEGUIMIENTO P.P.'!AW$17:AW$118,'PLAN ACCIÓN Y SEGUIMIENTO P.P.'!D$17:D$118,$Y13,'PLAN ACCIÓN Y SEGUIMIENTO P.P.'!W$17:W$118,"&gt;0")+SUMIFS('PLAN ACCIÓN Y SEGUIMIENTO P.P.'!AY$17:AY$118,'PLAN ACCIÓN Y SEGUIMIENTO P.P.'!D$17:D$118,$Y13,'PLAN ACCIÓN Y SEGUIMIENTO P.P.'!W$17:W$118,"&gt;0")</f>
        <v>1</v>
      </c>
      <c r="AA13" s="96">
        <f>SUMIFS('PLAN ACCIÓN Y SEGUIMIENTO P.P.'!CZ$17:CZ$118,'PLAN ACCIÓN Y SEGUIMIENTO P.P.'!D$17:D$118,$Y13,'PLAN ACCIÓN Y SEGUIMIENTO P.P.'!W$17:W$118,"&gt;0")</f>
        <v>0</v>
      </c>
      <c r="AB13" s="101">
        <f>SUMIFS('PLAN ACCIÓN Y SEGUIMIENTO P.P.'!DI$17:DI$118,'PLAN ACCIÓN Y SEGUIMIENTO P.P.'!D$17:D$118,Y13,'PLAN ACCIÓN Y SEGUIMIENTO P.P.'!AG$17:AG$118,"&gt;0")</f>
        <v>0</v>
      </c>
      <c r="AC13" s="93">
        <f t="shared" si="4"/>
        <v>0</v>
      </c>
      <c r="AD13" s="94">
        <f t="shared" si="5"/>
        <v>0</v>
      </c>
      <c r="AE13" s="108"/>
      <c r="AF13" s="108"/>
      <c r="AG13" s="92" t="str">
        <f>+'PLAN ACCIÓN Y SEGUIMIENTO P.P.'!F19</f>
        <v xml:space="preserve">Lineamiento 3: Se cuenta con informe de línea base sobre acceso a la educación para las mujeres con enfoque territorial, étnico, etario y de discapacidad. </v>
      </c>
      <c r="AH13" s="186">
        <f>SUMIFS('PLAN ACCIÓN Y SEGUIMIENTO P.P.'!DB$17:DB$118,'PLAN ACCIÓN Y SEGUIMIENTO P.P.'!F$17:F$118,$AG13,'PLAN ACCIÓN Y SEGUIMIENTO P.P.'!W$17:W$118,"&gt;0")</f>
        <v>0</v>
      </c>
      <c r="AI13" s="98">
        <v>0.5</v>
      </c>
      <c r="AJ13" s="99">
        <f>SUMIFS('PLAN ACCIÓN Y SEGUIMIENTO P.P.'!DK$17:DK$118,'PLAN ACCIÓN Y SEGUIMIENTO P.P.'!F$17:F$118,$AG13,'PLAN ACCIÓN Y SEGUIMIENTO P.P.'!AG$17:AG$118,"&gt;0")</f>
        <v>0</v>
      </c>
      <c r="AK13" s="98">
        <v>1</v>
      </c>
      <c r="AL13" s="114"/>
      <c r="AN13" s="92" t="str">
        <f t="shared" si="6"/>
        <v xml:space="preserve">Lineamiento 3: Se cuenta con informe de línea base sobre acceso a la educación para las mujeres con enfoque territorial, étnico, etario y de discapacidad. </v>
      </c>
      <c r="AO13" s="95">
        <f>SUMIFS('PLAN ACCIÓN Y SEGUIMIENTO P.P.'!AW$17:AW$118,'PLAN ACCIÓN Y SEGUIMIENTO P.P.'!F$17:F$118,$AN13,'PLAN ACCIÓN Y SEGUIMIENTO P.P.'!W$17:W$118,"&gt;0")+SUMIFS('PLAN ACCIÓN Y SEGUIMIENTO P.P.'!AY$17:AY$118,'PLAN ACCIÓN Y SEGUIMIENTO P.P.'!F$17:F$118,$AN13,'PLAN ACCIÓN Y SEGUIMIENTO P.P.'!W$17:W$118,"&gt;0")</f>
        <v>0</v>
      </c>
      <c r="AP13" s="192">
        <f>SUMIFS('PLAN ACCIÓN Y SEGUIMIENTO P.P.'!CZ$17:CZ$118,'PLAN ACCIÓN Y SEGUIMIENTO P.P.'!F$17:F$118,$AN13,'PLAN ACCIÓN Y SEGUIMIENTO P.P.'!W$17:W$118,"&gt;0")</f>
        <v>0</v>
      </c>
      <c r="AQ13" s="194">
        <f>SUMIFS('PLAN ACCIÓN Y SEGUIMIENTO P.P.'!DI$17:DI$118,'PLAN ACCIÓN Y SEGUIMIENTO P.P.'!F$17:F$118,AN13,'PLAN ACCIÓN Y SEGUIMIENTO P.P.'!AG$17:AG$118,"&gt;0")</f>
        <v>0</v>
      </c>
      <c r="AR13" s="93" t="str">
        <f t="shared" si="7"/>
        <v>REVISAR</v>
      </c>
      <c r="AS13" s="191" t="str">
        <f t="shared" si="8"/>
        <v>REVISAR</v>
      </c>
      <c r="AV13" s="540" t="s">
        <v>312</v>
      </c>
      <c r="AW13" s="541"/>
      <c r="AX13" s="541"/>
      <c r="AY13" s="542"/>
      <c r="AZ13" s="120">
        <f>COUNTIF('PLAN ACCIÓN Y SEGUIMIENTO P.P.'!L$17:L$118,"*"&amp;AV13&amp;"*")</f>
        <v>0</v>
      </c>
      <c r="BA13" s="88">
        <f>COUNTIFS('PLAN ACCIÓN Y SEGUIMIENTO P.P.'!L$17:L$118,"*"&amp;AV13&amp;"*",'PLAN ACCIÓN Y SEGUIMIENTO P.P.'!CV$17:CV$118,"&gt;0")</f>
        <v>0</v>
      </c>
      <c r="BB13" s="121" t="str">
        <f t="shared" si="9"/>
        <v>REVISAR</v>
      </c>
      <c r="BC13" s="88">
        <f>COUNTIFS('PLAN ACCIÓN Y SEGUIMIENTO P.P.'!L$17:L$118,"*"&amp;AV13&amp;"*",'PLAN ACCIÓN Y SEGUIMIENTO P.P.'!CZ$17:CZ$118,"&gt;0")</f>
        <v>0</v>
      </c>
      <c r="BD13" s="121" t="str">
        <f t="shared" si="10"/>
        <v>REVISAR</v>
      </c>
      <c r="BE13" s="88">
        <f>COUNTIFS('PLAN ACCIÓN Y SEGUIMIENTO P.P.'!L$17:L$118,"*"&amp;AV13&amp;"*",'PLAN ACCIÓN Y SEGUIMIENTO P.P.'!DF$17:DF$118,"&gt;0")</f>
        <v>0</v>
      </c>
      <c r="BF13" s="121" t="str">
        <f t="shared" si="11"/>
        <v>REVISAR</v>
      </c>
      <c r="BG13" s="88">
        <f>COUNTIFS('PLAN ACCIÓN Y SEGUIMIENTO P.P.'!L$17:L$118,"*"&amp;AV13&amp;"*",'PLAN ACCIÓN Y SEGUIMIENTO P.P.'!DI$17:DI$118,"&gt;0")</f>
        <v>0</v>
      </c>
      <c r="BH13" s="121" t="str">
        <f t="shared" si="12"/>
        <v>REVISAR</v>
      </c>
    </row>
    <row r="14" spans="1:60" s="2" customFormat="1" ht="39.75" customHeight="1">
      <c r="A14" s="105"/>
      <c r="B14" s="181" t="str">
        <f>+'PLAN ACCIÓN Y SEGUIMIENTO P.P.'!B69</f>
        <v xml:space="preserve">Objetivo 17: Promover el derecho a las mujeres a la salud menstrual, sexual y reproductiva, además de garantizar a las mujeres su autonomía física y el derecho a tomar decisiones informadas y conscientes sobre sus vidas y sus cuerpos.  </v>
      </c>
      <c r="C14" s="90">
        <f>SUMIFS('PLAN ACCIÓN Y SEGUIMIENTO P.P.'!I$17:I$118,'PLAN ACCIÓN Y SEGUIMIENTO P.P.'!B$17:B$118,$B14,'PLAN ACCIÓN Y SEGUIMIENTO P.P.'!W$17:W$118,"&gt;0")</f>
        <v>0.19201228878648233</v>
      </c>
      <c r="D14" s="184">
        <f>SUMIF('PLAN ACCIÓN Y SEGUIMIENTO P.P.'!B$17:B$118,$B14,'PLAN ACCIÓN Y SEGUIMIENTO P.P.'!DD$17:DD$118)</f>
        <v>3.2258064516129031E-2</v>
      </c>
      <c r="E14" s="185">
        <f>SUMIFS('PLAN ACCIÓN Y SEGUIMIENTO P.P.'!DM$17:DM$118,'PLAN ACCIÓN Y SEGUIMIENTO P.P.'!B$17:B$118,$B14,'PLAN ACCIÓN Y SEGUIMIENTO P.P.'!AG$17:AG$118,"&gt;0")</f>
        <v>0</v>
      </c>
      <c r="F14" s="93">
        <f t="shared" ref="F14:F18" si="14">IFERROR(((D14*100%)/C14),"REVISAR")</f>
        <v>0.16800000000000001</v>
      </c>
      <c r="G14" s="191">
        <f t="shared" si="0"/>
        <v>0</v>
      </c>
      <c r="H14" s="112"/>
      <c r="I14" s="112"/>
      <c r="J14" s="181" t="str">
        <f t="shared" si="1"/>
        <v xml:space="preserve">Objetivo 17: Promover el derecho a las mujeres a la salud menstrual, sexual y reproductiva, además de garantizar a las mujeres su autonomía física y el derecho a tomar decisiones informadas y conscientes sobre sus vidas y sus cuerpos.  </v>
      </c>
      <c r="K14" s="95">
        <f>SUMIFS('PLAN ACCIÓN Y SEGUIMIENTO P.P.'!AW$17:AW$118,'PLAN ACCIÓN Y SEGUIMIENTO P.P.'!B$17:B$118,$J14,'PLAN ACCIÓN Y SEGUIMIENTO P.P.'!W$17:W$118,"&gt;0")+SUMIFS('PLAN ACCIÓN Y SEGUIMIENTO P.P.'!AW$17:AW$118,'PLAN ACCIÓN Y SEGUIMIENTO P.P.'!B$17:B$118,$J14,'PLAN ACCIÓN Y SEGUIMIENTO P.P.'!W$17:W$118,"&gt;0")</f>
        <v>2</v>
      </c>
      <c r="L14" s="192">
        <f>SUMIFS('PLAN ACCIÓN Y SEGUIMIENTO P.P.'!CZ$17:CZ$118,'PLAN ACCIÓN Y SEGUIMIENTO P.P.'!B$17:B$118,$J14,'PLAN ACCIÓN Y SEGUIMIENTO P.P.'!W$17:W$118,"&gt;0")</f>
        <v>0</v>
      </c>
      <c r="M14" s="193">
        <f>SUMIFS('PLAN ACCIÓN Y SEGUIMIENTO P.P.'!DI$17:DI$118,'PLAN ACCIÓN Y SEGUIMIENTO P.P.'!B$17:B$118,J14,'PLAN ACCIÓN Y SEGUIMIENTO P.P.'!AG$17:AG$118,"&gt;0")</f>
        <v>0</v>
      </c>
      <c r="N14" s="93">
        <f t="shared" si="13"/>
        <v>0</v>
      </c>
      <c r="O14" s="191">
        <f t="shared" ref="O14:O18" si="15">IFERROR(((M14*100%)/K14),"REVISAR")</f>
        <v>0</v>
      </c>
      <c r="P14" s="107"/>
      <c r="Q14" s="107"/>
      <c r="R14" s="92" t="str">
        <f>+'PLAN ACCIÓN Y SEGUIMIENTO P.P.'!D90</f>
        <v xml:space="preserve">Eje 4: Prevencion y Atencion de Violencias contra la Mujer y Violencias  basadas en Genero </v>
      </c>
      <c r="S14" s="97">
        <f>SUMIFS('PLAN ACCIÓN Y SEGUIMIENTO P.P.'!DC$17:DC$118,'PLAN ACCIÓN Y SEGUIMIENTO P.P.'!D$17:D$118,$R14,'PLAN ACCIÓN Y SEGUIMIENTO P.P.'!W$17:W$118,"&gt;0")</f>
        <v>0</v>
      </c>
      <c r="T14" s="98">
        <v>0.5</v>
      </c>
      <c r="U14" s="99">
        <f>SUMIFS('PLAN ACCIÓN Y SEGUIMIENTO P.P.'!DL$17:DL$118,'PLAN ACCIÓN Y SEGUIMIENTO P.P.'!D$17:D$118,$R14,'PLAN ACCIÓN Y SEGUIMIENTO P.P.'!AG$17:AG$118,"&gt;0")</f>
        <v>0</v>
      </c>
      <c r="V14" s="98">
        <v>1</v>
      </c>
      <c r="Y14" s="92" t="str">
        <f t="shared" si="3"/>
        <v xml:space="preserve">Eje 4: Prevencion y Atencion de Violencias contra la Mujer y Violencias  basadas en Genero </v>
      </c>
      <c r="Z14" s="95">
        <f>SUMIFS('PLAN ACCIÓN Y SEGUIMIENTO P.P.'!AW$17:AW$118,'PLAN ACCIÓN Y SEGUIMIENTO P.P.'!D$17:D$118,$Y14,'PLAN ACCIÓN Y SEGUIMIENTO P.P.'!W$17:W$118,"&gt;0")+SUMIFS('PLAN ACCIÓN Y SEGUIMIENTO P.P.'!AY$17:AY$118,'PLAN ACCIÓN Y SEGUIMIENTO P.P.'!D$17:D$118,$Y14,'PLAN ACCIÓN Y SEGUIMIENTO P.P.'!W$17:W$118,"&gt;0")</f>
        <v>30000002</v>
      </c>
      <c r="AA14" s="96">
        <f>SUMIFS('PLAN ACCIÓN Y SEGUIMIENTO P.P.'!CZ$17:CZ$118,'PLAN ACCIÓN Y SEGUIMIENTO P.P.'!D$17:D$118,$Y14,'PLAN ACCIÓN Y SEGUIMIENTO P.P.'!W$17:W$118,"&gt;0")</f>
        <v>0</v>
      </c>
      <c r="AB14" s="101">
        <f>SUMIFS('PLAN ACCIÓN Y SEGUIMIENTO P.P.'!DI$17:DI$118,'PLAN ACCIÓN Y SEGUIMIENTO P.P.'!D$17:D$118,Y14,'PLAN ACCIÓN Y SEGUIMIENTO P.P.'!AG$17:AG$118,"&gt;0")</f>
        <v>0</v>
      </c>
      <c r="AC14" s="93">
        <f t="shared" si="4"/>
        <v>0</v>
      </c>
      <c r="AD14" s="94">
        <f t="shared" si="5"/>
        <v>0</v>
      </c>
      <c r="AE14" s="108"/>
      <c r="AF14" s="108"/>
      <c r="AG14" s="92" t="str">
        <f>+'PLAN ACCIÓN Y SEGUIMIENTO P.P.'!F20</f>
        <v xml:space="preserve">Lineamiento 4: Como resultado se espera que niños, niñas, adolescentes, hombres y mujeres informadas y conscientizadas sobre la economia del cuidado que se hacen corresponsables de las tareas del hogar. Como consecuencia las mujeres que se ocupan del cuidado tienen más tiempo para la recreación y el autocuidado, ademas las niñas tienen más tiempo para sus estudios y pasatiempos.  </v>
      </c>
      <c r="AH14" s="186">
        <f>SUMIFS('PLAN ACCIÓN Y SEGUIMIENTO P.P.'!DB$17:DB$118,'PLAN ACCIÓN Y SEGUIMIENTO P.P.'!F$17:F$118,$AG14,'PLAN ACCIÓN Y SEGUIMIENTO P.P.'!W$17:W$118,"&gt;0")</f>
        <v>0</v>
      </c>
      <c r="AI14" s="98">
        <v>0.5</v>
      </c>
      <c r="AJ14" s="99">
        <f>SUMIFS('PLAN ACCIÓN Y SEGUIMIENTO P.P.'!DK$17:DK$118,'PLAN ACCIÓN Y SEGUIMIENTO P.P.'!F$17:F$118,$AG14,'PLAN ACCIÓN Y SEGUIMIENTO P.P.'!AG$17:AG$118,"&gt;0")</f>
        <v>0</v>
      </c>
      <c r="AK14" s="98">
        <v>1</v>
      </c>
      <c r="AL14" s="114"/>
      <c r="AN14" s="92" t="str">
        <f t="shared" si="6"/>
        <v xml:space="preserve">Lineamiento 4: Como resultado se espera que niños, niñas, adolescentes, hombres y mujeres informadas y conscientizadas sobre la economia del cuidado que se hacen corresponsables de las tareas del hogar. Como consecuencia las mujeres que se ocupan del cuidado tienen más tiempo para la recreación y el autocuidado, ademas las niñas tienen más tiempo para sus estudios y pasatiempos.  </v>
      </c>
      <c r="AO14" s="95">
        <f>SUMIFS('PLAN ACCIÓN Y SEGUIMIENTO P.P.'!AW$17:AW$118,'PLAN ACCIÓN Y SEGUIMIENTO P.P.'!F$17:F$118,$AN14,'PLAN ACCIÓN Y SEGUIMIENTO P.P.'!W$17:W$118,"&gt;0")+SUMIFS('PLAN ACCIÓN Y SEGUIMIENTO P.P.'!AY$17:AY$118,'PLAN ACCIÓN Y SEGUIMIENTO P.P.'!F$17:F$118,$AN14,'PLAN ACCIÓN Y SEGUIMIENTO P.P.'!W$17:W$118,"&gt;0")</f>
        <v>0</v>
      </c>
      <c r="AP14" s="192">
        <f>SUMIFS('PLAN ACCIÓN Y SEGUIMIENTO P.P.'!CZ$17:CZ$118,'PLAN ACCIÓN Y SEGUIMIENTO P.P.'!F$17:F$118,$AN14,'PLAN ACCIÓN Y SEGUIMIENTO P.P.'!W$17:W$118,"&gt;0")</f>
        <v>0</v>
      </c>
      <c r="AQ14" s="194">
        <f>SUMIFS('PLAN ACCIÓN Y SEGUIMIENTO P.P.'!DI$17:DI$118,'PLAN ACCIÓN Y SEGUIMIENTO P.P.'!F$17:F$118,AN14,'PLAN ACCIÓN Y SEGUIMIENTO P.P.'!AG$17:AG$118,"&gt;0")</f>
        <v>0</v>
      </c>
      <c r="AR14" s="93" t="str">
        <f t="shared" si="7"/>
        <v>REVISAR</v>
      </c>
      <c r="AS14" s="191" t="str">
        <f t="shared" si="8"/>
        <v>REVISAR</v>
      </c>
      <c r="AV14" s="540" t="s">
        <v>279</v>
      </c>
      <c r="AW14" s="541"/>
      <c r="AX14" s="541"/>
      <c r="AY14" s="542"/>
      <c r="AZ14" s="120">
        <f>COUNTIF('PLAN ACCIÓN Y SEGUIMIENTO P.P.'!L$17:L$118,"*"&amp;AV14&amp;"*")</f>
        <v>0</v>
      </c>
      <c r="BA14" s="88">
        <f>COUNTIFS('PLAN ACCIÓN Y SEGUIMIENTO P.P.'!L$17:L$118,"*"&amp;AV14&amp;"*",'PLAN ACCIÓN Y SEGUIMIENTO P.P.'!CV$17:CV$118,"&gt;0")</f>
        <v>0</v>
      </c>
      <c r="BB14" s="121" t="str">
        <f t="shared" si="9"/>
        <v>REVISAR</v>
      </c>
      <c r="BC14" s="88">
        <f>COUNTIFS('PLAN ACCIÓN Y SEGUIMIENTO P.P.'!L$17:L$118,"*"&amp;AV14&amp;"*",'PLAN ACCIÓN Y SEGUIMIENTO P.P.'!CZ$17:CZ$118,"&gt;0")</f>
        <v>0</v>
      </c>
      <c r="BD14" s="121" t="str">
        <f t="shared" si="10"/>
        <v>REVISAR</v>
      </c>
      <c r="BE14" s="88">
        <f>COUNTIFS('PLAN ACCIÓN Y SEGUIMIENTO P.P.'!L$17:L$118,"*"&amp;AV14&amp;"*",'PLAN ACCIÓN Y SEGUIMIENTO P.P.'!DF$17:DF$118,"&gt;0")</f>
        <v>0</v>
      </c>
      <c r="BF14" s="121" t="str">
        <f t="shared" si="11"/>
        <v>REVISAR</v>
      </c>
      <c r="BG14" s="88">
        <f>COUNTIFS('PLAN ACCIÓN Y SEGUIMIENTO P.P.'!L$17:L$118,"*"&amp;AV14&amp;"*",'PLAN ACCIÓN Y SEGUIMIENTO P.P.'!DI$17:DI$118,"&gt;0")</f>
        <v>0</v>
      </c>
      <c r="BH14" s="121" t="str">
        <f t="shared" si="12"/>
        <v>REVISAR</v>
      </c>
    </row>
    <row r="15" spans="1:60" s="2" customFormat="1" ht="39.75" customHeight="1">
      <c r="A15" s="105"/>
      <c r="B15" s="182" t="str">
        <f>+'PLAN ACCIÓN Y SEGUIMIENTO P.P.'!B90</f>
        <v>Objetivo 21: Brindar atención integral y oportuna y con calidad humana a las mujeres víctimas de VIF y VBG en el espacio público, implementando medidas de prevención, protección, acceso a la justicia y reparación integral.</v>
      </c>
      <c r="C15" s="90">
        <f>SUMIFS('PLAN ACCIÓN Y SEGUIMIENTO P.P.'!I$17:I$118,'PLAN ACCIÓN Y SEGUIMIENTO P.P.'!B$17:B$118,$B15,'PLAN ACCIÓN Y SEGUIMIENTO P.P.'!W$17:W$118,"&gt;0")</f>
        <v>0.43678160919540232</v>
      </c>
      <c r="D15" s="184">
        <f>SUMIF('PLAN ACCIÓN Y SEGUIMIENTO P.P.'!B$17:B$118,$B15,'PLAN ACCIÓN Y SEGUIMIENTO P.P.'!DD$17:DD$118)</f>
        <v>0</v>
      </c>
      <c r="E15" s="185">
        <f>SUMIFS('PLAN ACCIÓN Y SEGUIMIENTO P.P.'!DM$17:DM$118,'PLAN ACCIÓN Y SEGUIMIENTO P.P.'!B$17:B$118,$B15,'PLAN ACCIÓN Y SEGUIMIENTO P.P.'!AG$17:AG$118,"&gt;0")</f>
        <v>0</v>
      </c>
      <c r="F15" s="93">
        <f t="shared" si="14"/>
        <v>0</v>
      </c>
      <c r="G15" s="191">
        <f t="shared" si="0"/>
        <v>0</v>
      </c>
      <c r="H15" s="112"/>
      <c r="I15" s="112"/>
      <c r="J15" s="181" t="str">
        <f t="shared" si="1"/>
        <v>Objetivo 21: Brindar atención integral y oportuna y con calidad humana a las mujeres víctimas de VIF y VBG en el espacio público, implementando medidas de prevención, protección, acceso a la justicia y reparación integral.</v>
      </c>
      <c r="K15" s="95">
        <f>SUMIFS('PLAN ACCIÓN Y SEGUIMIENTO P.P.'!AW$17:AW$118,'PLAN ACCIÓN Y SEGUIMIENTO P.P.'!B$17:B$118,$J15,'PLAN ACCIÓN Y SEGUIMIENTO P.P.'!W$17:W$118,"&gt;0")+SUMIFS('PLAN ACCIÓN Y SEGUIMIENTO P.P.'!AW$17:AW$118,'PLAN ACCIÓN Y SEGUIMIENTO P.P.'!B$17:B$118,$J15,'PLAN ACCIÓN Y SEGUIMIENTO P.P.'!W$17:W$118,"&gt;0")</f>
        <v>0</v>
      </c>
      <c r="L15" s="192">
        <f>SUMIFS('PLAN ACCIÓN Y SEGUIMIENTO P.P.'!CZ$17:CZ$118,'PLAN ACCIÓN Y SEGUIMIENTO P.P.'!B$17:B$118,$J15,'PLAN ACCIÓN Y SEGUIMIENTO P.P.'!W$17:W$118,"&gt;0")</f>
        <v>0</v>
      </c>
      <c r="M15" s="193">
        <f>SUMIFS('PLAN ACCIÓN Y SEGUIMIENTO P.P.'!DI$17:DI$118,'PLAN ACCIÓN Y SEGUIMIENTO P.P.'!B$17:B$118,J15,'PLAN ACCIÓN Y SEGUIMIENTO P.P.'!AG$17:AG$118,"&gt;0")</f>
        <v>0</v>
      </c>
      <c r="N15" s="93" t="str">
        <f t="shared" si="13"/>
        <v>REVISAR</v>
      </c>
      <c r="O15" s="191" t="str">
        <f t="shared" si="15"/>
        <v>REVISAR</v>
      </c>
      <c r="P15" s="107"/>
      <c r="Q15" s="107"/>
      <c r="R15" s="92" t="e">
        <f>+'PLAN ACCIÓN Y SEGUIMIENTO P.P.'!#REF!</f>
        <v>#REF!</v>
      </c>
      <c r="S15" s="97">
        <f>SUMIFS('PLAN ACCIÓN Y SEGUIMIENTO P.P.'!DC$17:DC$118,'PLAN ACCIÓN Y SEGUIMIENTO P.P.'!D$17:D$118,$R15,'PLAN ACCIÓN Y SEGUIMIENTO P.P.'!W$17:W$118,"&gt;0")</f>
        <v>0</v>
      </c>
      <c r="T15" s="98">
        <v>0.5</v>
      </c>
      <c r="U15" s="99">
        <f>SUMIFS('PLAN ACCIÓN Y SEGUIMIENTO P.P.'!DL$17:DL$118,'PLAN ACCIÓN Y SEGUIMIENTO P.P.'!D$17:D$118,$R15,'PLAN ACCIÓN Y SEGUIMIENTO P.P.'!AG$17:AG$118,"&gt;0")</f>
        <v>0</v>
      </c>
      <c r="V15" s="98">
        <v>1</v>
      </c>
      <c r="Y15" s="92" t="e">
        <f t="shared" si="3"/>
        <v>#REF!</v>
      </c>
      <c r="Z15" s="95">
        <f>SUMIFS('PLAN ACCIÓN Y SEGUIMIENTO P.P.'!AW$17:AW$118,'PLAN ACCIÓN Y SEGUIMIENTO P.P.'!D$17:D$118,$Y15,'PLAN ACCIÓN Y SEGUIMIENTO P.P.'!W$17:W$118,"&gt;0")+SUMIFS('PLAN ACCIÓN Y SEGUIMIENTO P.P.'!AY$17:AY$118,'PLAN ACCIÓN Y SEGUIMIENTO P.P.'!D$17:D$118,$Y15,'PLAN ACCIÓN Y SEGUIMIENTO P.P.'!W$17:W$118,"&gt;0")</f>
        <v>0</v>
      </c>
      <c r="AA15" s="96">
        <f>SUMIFS('PLAN ACCIÓN Y SEGUIMIENTO P.P.'!CZ$17:CZ$118,'PLAN ACCIÓN Y SEGUIMIENTO P.P.'!D$17:D$118,$Y15,'PLAN ACCIÓN Y SEGUIMIENTO P.P.'!W$17:W$118,"&gt;0")</f>
        <v>0</v>
      </c>
      <c r="AB15" s="101">
        <f>SUMIFS('PLAN ACCIÓN Y SEGUIMIENTO P.P.'!DI$17:DI$118,'PLAN ACCIÓN Y SEGUIMIENTO P.P.'!D$17:D$118,Y15,'PLAN ACCIÓN Y SEGUIMIENTO P.P.'!AG$17:AG$118,"&gt;0")</f>
        <v>0</v>
      </c>
      <c r="AC15" s="93" t="str">
        <f t="shared" si="4"/>
        <v>REVISAR</v>
      </c>
      <c r="AD15" s="94" t="str">
        <f t="shared" si="5"/>
        <v>REVISAR</v>
      </c>
      <c r="AE15" s="108"/>
      <c r="AF15" s="108"/>
      <c r="AG15" s="92" t="str">
        <f>+'PLAN ACCIÓN Y SEGUIMIENTO P.P.'!F21</f>
        <v xml:space="preserve">Lineamiento 5:Implementadas campañas informativas sobre la corresponsabilidad en las labores del cuidado en los medios de comunicación tradicionales y alternativos. </v>
      </c>
      <c r="AH15" s="186">
        <f>SUMIFS('PLAN ACCIÓN Y SEGUIMIENTO P.P.'!DB$17:DB$118,'PLAN ACCIÓN Y SEGUIMIENTO P.P.'!F$17:F$118,$AG15,'PLAN ACCIÓN Y SEGUIMIENTO P.P.'!W$17:W$118,"&gt;0")</f>
        <v>0</v>
      </c>
      <c r="AI15" s="98">
        <v>0.5</v>
      </c>
      <c r="AJ15" s="99">
        <f>SUMIFS('PLAN ACCIÓN Y SEGUIMIENTO P.P.'!DK$17:DK$118,'PLAN ACCIÓN Y SEGUIMIENTO P.P.'!F$17:F$118,$AG15,'PLAN ACCIÓN Y SEGUIMIENTO P.P.'!AG$17:AG$118,"&gt;0")</f>
        <v>0</v>
      </c>
      <c r="AK15" s="98">
        <v>1</v>
      </c>
      <c r="AL15" s="114"/>
      <c r="AN15" s="92" t="str">
        <f t="shared" si="6"/>
        <v xml:space="preserve">Lineamiento 5:Implementadas campañas informativas sobre la corresponsabilidad en las labores del cuidado en los medios de comunicación tradicionales y alternativos. </v>
      </c>
      <c r="AO15" s="95">
        <f>SUMIFS('PLAN ACCIÓN Y SEGUIMIENTO P.P.'!AW$17:AW$118,'PLAN ACCIÓN Y SEGUIMIENTO P.P.'!F$17:F$118,$AN15,'PLAN ACCIÓN Y SEGUIMIENTO P.P.'!W$17:W$118,"&gt;0")+SUMIFS('PLAN ACCIÓN Y SEGUIMIENTO P.P.'!AY$17:AY$118,'PLAN ACCIÓN Y SEGUIMIENTO P.P.'!F$17:F$118,$AN15,'PLAN ACCIÓN Y SEGUIMIENTO P.P.'!W$17:W$118,"&gt;0")</f>
        <v>0</v>
      </c>
      <c r="AP15" s="192">
        <f>SUMIFS('PLAN ACCIÓN Y SEGUIMIENTO P.P.'!CZ$17:CZ$118,'PLAN ACCIÓN Y SEGUIMIENTO P.P.'!F$17:F$118,$AN15,'PLAN ACCIÓN Y SEGUIMIENTO P.P.'!W$17:W$118,"&gt;0")</f>
        <v>0</v>
      </c>
      <c r="AQ15" s="194">
        <f>SUMIFS('PLAN ACCIÓN Y SEGUIMIENTO P.P.'!DI$17:DI$118,'PLAN ACCIÓN Y SEGUIMIENTO P.P.'!F$17:F$118,AN15,'PLAN ACCIÓN Y SEGUIMIENTO P.P.'!AG$17:AG$118,"&gt;0")</f>
        <v>0</v>
      </c>
      <c r="AR15" s="93" t="str">
        <f t="shared" si="7"/>
        <v>REVISAR</v>
      </c>
      <c r="AS15" s="191" t="str">
        <f t="shared" si="8"/>
        <v>REVISAR</v>
      </c>
      <c r="AV15" s="540" t="s">
        <v>218</v>
      </c>
      <c r="AW15" s="541"/>
      <c r="AX15" s="541"/>
      <c r="AY15" s="542"/>
      <c r="AZ15" s="120">
        <f>COUNTIF('PLAN ACCIÓN Y SEGUIMIENTO P.P.'!L$17:L$118,"*"&amp;AV15&amp;"*")</f>
        <v>0</v>
      </c>
      <c r="BA15" s="88">
        <f>COUNTIFS('PLAN ACCIÓN Y SEGUIMIENTO P.P.'!L$17:L$118,"*"&amp;AV15&amp;"*",'PLAN ACCIÓN Y SEGUIMIENTO P.P.'!CV$17:CV$118,"&gt;0")</f>
        <v>0</v>
      </c>
      <c r="BB15" s="121" t="str">
        <f t="shared" si="9"/>
        <v>REVISAR</v>
      </c>
      <c r="BC15" s="88">
        <f>COUNTIFS('PLAN ACCIÓN Y SEGUIMIENTO P.P.'!L$17:L$118,"*"&amp;AV15&amp;"*",'PLAN ACCIÓN Y SEGUIMIENTO P.P.'!CZ$17:CZ$118,"&gt;0")</f>
        <v>0</v>
      </c>
      <c r="BD15" s="121" t="str">
        <f t="shared" si="10"/>
        <v>REVISAR</v>
      </c>
      <c r="BE15" s="88">
        <f>COUNTIFS('PLAN ACCIÓN Y SEGUIMIENTO P.P.'!L$17:L$118,"*"&amp;AV15&amp;"*",'PLAN ACCIÓN Y SEGUIMIENTO P.P.'!DF$17:DF$118,"&gt;0")</f>
        <v>0</v>
      </c>
      <c r="BF15" s="121" t="str">
        <f t="shared" si="11"/>
        <v>REVISAR</v>
      </c>
      <c r="BG15" s="88">
        <f>COUNTIFS('PLAN ACCIÓN Y SEGUIMIENTO P.P.'!L$17:L$118,"*"&amp;AV15&amp;"*",'PLAN ACCIÓN Y SEGUIMIENTO P.P.'!DI$17:DI$118,"&gt;0")</f>
        <v>0</v>
      </c>
      <c r="BH15" s="121" t="str">
        <f t="shared" si="12"/>
        <v>REVISAR</v>
      </c>
    </row>
    <row r="16" spans="1:60" s="2" customFormat="1" ht="39.75" customHeight="1">
      <c r="A16" s="105"/>
      <c r="B16" s="182" t="e">
        <f>+'PLAN ACCIÓN Y SEGUIMIENTO P.P.'!#REF!</f>
        <v>#REF!</v>
      </c>
      <c r="C16" s="90">
        <f>SUMIFS('PLAN ACCIÓN Y SEGUIMIENTO P.P.'!I$17:I$118,'PLAN ACCIÓN Y SEGUIMIENTO P.P.'!B$17:B$118,$B16,'PLAN ACCIÓN Y SEGUIMIENTO P.P.'!W$17:W$118,"&gt;0")</f>
        <v>0</v>
      </c>
      <c r="D16" s="184">
        <f>SUMIF('PLAN ACCIÓN Y SEGUIMIENTO P.P.'!B$17:B$118,$B16,'PLAN ACCIÓN Y SEGUIMIENTO P.P.'!DD$17:DD$118)</f>
        <v>0</v>
      </c>
      <c r="E16" s="185">
        <f>SUMIFS('PLAN ACCIÓN Y SEGUIMIENTO P.P.'!DM$17:DM$118,'PLAN ACCIÓN Y SEGUIMIENTO P.P.'!B$17:B$118,$B16,'PLAN ACCIÓN Y SEGUIMIENTO P.P.'!AG$17:AG$118,"&gt;0")</f>
        <v>0</v>
      </c>
      <c r="F16" s="93" t="str">
        <f t="shared" ref="F16:F17" si="16">IFERROR(((D16*100%)/C16),"REVISAR")</f>
        <v>REVISAR</v>
      </c>
      <c r="G16" s="191" t="str">
        <f t="shared" ref="G16:G17" si="17">IFERROR(((E16*100%)/C16),"REVISAR")</f>
        <v>REVISAR</v>
      </c>
      <c r="H16" s="112"/>
      <c r="I16" s="112"/>
      <c r="J16" s="181" t="e">
        <f t="shared" si="1"/>
        <v>#REF!</v>
      </c>
      <c r="K16" s="95">
        <f>SUMIFS('PLAN ACCIÓN Y SEGUIMIENTO P.P.'!AW$17:AW$118,'PLAN ACCIÓN Y SEGUIMIENTO P.P.'!B$17:B$118,$J16,'PLAN ACCIÓN Y SEGUIMIENTO P.P.'!W$17:W$118,"&gt;0")+SUMIFS('PLAN ACCIÓN Y SEGUIMIENTO P.P.'!AW$17:AW$118,'PLAN ACCIÓN Y SEGUIMIENTO P.P.'!B$17:B$118,$J16,'PLAN ACCIÓN Y SEGUIMIENTO P.P.'!W$17:W$118,"&gt;0")</f>
        <v>0</v>
      </c>
      <c r="L16" s="192">
        <f>SUMIFS('PLAN ACCIÓN Y SEGUIMIENTO P.P.'!CZ$17:CZ$118,'PLAN ACCIÓN Y SEGUIMIENTO P.P.'!B$17:B$118,$J16,'PLAN ACCIÓN Y SEGUIMIENTO P.P.'!W$17:W$118,"&gt;0")</f>
        <v>0</v>
      </c>
      <c r="M16" s="193">
        <f>SUMIFS('PLAN ACCIÓN Y SEGUIMIENTO P.P.'!DI$17:DI$118,'PLAN ACCIÓN Y SEGUIMIENTO P.P.'!B$17:B$118,J16,'PLAN ACCIÓN Y SEGUIMIENTO P.P.'!AG$17:AG$118,"&gt;0")</f>
        <v>0</v>
      </c>
      <c r="N16" s="93" t="str">
        <f t="shared" ref="N16:N17" si="18">IFERROR(((L16*100%)/K16),"REVISAR")</f>
        <v>REVISAR</v>
      </c>
      <c r="O16" s="191" t="str">
        <f t="shared" ref="O16:O17" si="19">IFERROR(((M16*100%)/K16),"REVISAR")</f>
        <v>REVISAR</v>
      </c>
      <c r="P16" s="107"/>
      <c r="Q16" s="107"/>
      <c r="R16" s="92" t="e">
        <f>+'PLAN ACCIÓN Y SEGUIMIENTO P.P.'!#REF!</f>
        <v>#REF!</v>
      </c>
      <c r="S16" s="97">
        <f>SUMIFS('PLAN ACCIÓN Y SEGUIMIENTO P.P.'!DC$17:DC$118,'PLAN ACCIÓN Y SEGUIMIENTO P.P.'!D$17:D$118,$R16,'PLAN ACCIÓN Y SEGUIMIENTO P.P.'!W$17:W$118,"&gt;0")</f>
        <v>0</v>
      </c>
      <c r="T16" s="98">
        <v>0.5</v>
      </c>
      <c r="U16" s="99">
        <f>SUMIFS('PLAN ACCIÓN Y SEGUIMIENTO P.P.'!DL$17:DL$118,'PLAN ACCIÓN Y SEGUIMIENTO P.P.'!D$17:D$118,$R16,'PLAN ACCIÓN Y SEGUIMIENTO P.P.'!AG$17:AG$118,"&gt;0")</f>
        <v>0</v>
      </c>
      <c r="V16" s="98">
        <v>2</v>
      </c>
      <c r="Y16" s="92" t="e">
        <f t="shared" ref="Y16:Y17" si="20">R16</f>
        <v>#REF!</v>
      </c>
      <c r="Z16" s="95">
        <f>SUMIFS('PLAN ACCIÓN Y SEGUIMIENTO P.P.'!AW$17:AW$118,'PLAN ACCIÓN Y SEGUIMIENTO P.P.'!D$17:D$118,$Y16,'PLAN ACCIÓN Y SEGUIMIENTO P.P.'!W$17:W$118,"&gt;0")+SUMIFS('PLAN ACCIÓN Y SEGUIMIENTO P.P.'!AY$17:AY$118,'PLAN ACCIÓN Y SEGUIMIENTO P.P.'!D$17:D$118,$Y16,'PLAN ACCIÓN Y SEGUIMIENTO P.P.'!W$17:W$118,"&gt;0")</f>
        <v>0</v>
      </c>
      <c r="AA16" s="96">
        <f>SUMIFS('PLAN ACCIÓN Y SEGUIMIENTO P.P.'!CZ$17:CZ$118,'PLAN ACCIÓN Y SEGUIMIENTO P.P.'!D$17:D$118,$Y16,'PLAN ACCIÓN Y SEGUIMIENTO P.P.'!W$17:W$118,"&gt;0")</f>
        <v>0</v>
      </c>
      <c r="AB16" s="101">
        <f>SUMIFS('PLAN ACCIÓN Y SEGUIMIENTO P.P.'!DI$17:DI$118,'PLAN ACCIÓN Y SEGUIMIENTO P.P.'!D$17:D$118,Y16,'PLAN ACCIÓN Y SEGUIMIENTO P.P.'!AG$17:AG$118,"&gt;0")</f>
        <v>0</v>
      </c>
      <c r="AC16" s="93" t="str">
        <f t="shared" ref="AC16:AC17" si="21">IFERROR(((AA16*100%)/Z16),"REVISAR")</f>
        <v>REVISAR</v>
      </c>
      <c r="AD16" s="94" t="str">
        <f t="shared" ref="AD16:AD17" si="22">IFERROR(((AB16*100%)/Z16),"REVISAR")</f>
        <v>REVISAR</v>
      </c>
      <c r="AE16" s="108"/>
      <c r="AF16" s="108"/>
      <c r="AG16" s="92" t="str">
        <f>+'PLAN ACCIÓN Y SEGUIMIENTO P.P.'!F22</f>
        <v>Lineamiento 6: Mediante esta acción se espera disminuir la tasa de deserción universitaria de las mujeres en universidades públicas por falta de recursos o tener hijos.</v>
      </c>
      <c r="AH16" s="186">
        <f>SUMIFS('PLAN ACCIÓN Y SEGUIMIENTO P.P.'!DB$17:DB$118,'PLAN ACCIÓN Y SEGUIMIENTO P.P.'!F$17:F$118,$AG16,'PLAN ACCIÓN Y SEGUIMIENTO P.P.'!W$17:W$118,"&gt;0")</f>
        <v>0</v>
      </c>
      <c r="AI16" s="98">
        <v>0.5</v>
      </c>
      <c r="AJ16" s="99">
        <f>SUMIFS('PLAN ACCIÓN Y SEGUIMIENTO P.P.'!DK$17:DK$118,'PLAN ACCIÓN Y SEGUIMIENTO P.P.'!F$17:F$118,$AG16,'PLAN ACCIÓN Y SEGUIMIENTO P.P.'!AG$17:AG$118,"&gt;0")</f>
        <v>0</v>
      </c>
      <c r="AK16" s="98">
        <v>1</v>
      </c>
      <c r="AL16" s="114"/>
      <c r="AN16" s="92" t="str">
        <f t="shared" si="6"/>
        <v>Lineamiento 6: Mediante esta acción se espera disminuir la tasa de deserción universitaria de las mujeres en universidades públicas por falta de recursos o tener hijos.</v>
      </c>
      <c r="AO16" s="95">
        <f>SUMIFS('PLAN ACCIÓN Y SEGUIMIENTO P.P.'!AW$17:AW$118,'PLAN ACCIÓN Y SEGUIMIENTO P.P.'!F$17:F$118,$AN16,'PLAN ACCIÓN Y SEGUIMIENTO P.P.'!W$17:W$118,"&gt;0")+SUMIFS('PLAN ACCIÓN Y SEGUIMIENTO P.P.'!AY$17:AY$118,'PLAN ACCIÓN Y SEGUIMIENTO P.P.'!F$17:F$118,$AN16,'PLAN ACCIÓN Y SEGUIMIENTO P.P.'!W$17:W$118,"&gt;0")</f>
        <v>0</v>
      </c>
      <c r="AP16" s="192">
        <f>SUMIFS('PLAN ACCIÓN Y SEGUIMIENTO P.P.'!CZ$17:CZ$118,'PLAN ACCIÓN Y SEGUIMIENTO P.P.'!F$17:F$118,$AN16,'PLAN ACCIÓN Y SEGUIMIENTO P.P.'!W$17:W$118,"&gt;0")</f>
        <v>0</v>
      </c>
      <c r="AQ16" s="194">
        <f>SUMIFS('PLAN ACCIÓN Y SEGUIMIENTO P.P.'!DI$17:DI$118,'PLAN ACCIÓN Y SEGUIMIENTO P.P.'!F$17:F$118,AN16,'PLAN ACCIÓN Y SEGUIMIENTO P.P.'!AG$17:AG$118,"&gt;0")</f>
        <v>0</v>
      </c>
      <c r="AR16" s="93" t="str">
        <f t="shared" ref="AR16:AR17" si="23">IFERROR(((AP16*100%)/AO16),"REVISAR")</f>
        <v>REVISAR</v>
      </c>
      <c r="AS16" s="191" t="str">
        <f t="shared" ref="AS16:AS17" si="24">IFERROR(((AQ16*100%)/AO16),"REVISAR")</f>
        <v>REVISAR</v>
      </c>
      <c r="AV16" s="540" t="s">
        <v>319</v>
      </c>
      <c r="AW16" s="541"/>
      <c r="AX16" s="541"/>
      <c r="AY16" s="542"/>
      <c r="AZ16" s="120">
        <f>COUNTIF('PLAN ACCIÓN Y SEGUIMIENTO P.P.'!L$17:L$118,"*"&amp;AV16&amp;"*")</f>
        <v>0</v>
      </c>
      <c r="BA16" s="88">
        <f>COUNTIFS('PLAN ACCIÓN Y SEGUIMIENTO P.P.'!L$17:L$118,"*"&amp;AV16&amp;"*",'PLAN ACCIÓN Y SEGUIMIENTO P.P.'!CV$17:CV$118,"&gt;0")</f>
        <v>0</v>
      </c>
      <c r="BB16" s="121" t="str">
        <f t="shared" ref="BB16:BB17" si="25">IFERROR(BA16/AZ16,"REVISAR")</f>
        <v>REVISAR</v>
      </c>
      <c r="BC16" s="88">
        <f>COUNTIFS('PLAN ACCIÓN Y SEGUIMIENTO P.P.'!L$17:L$118,"*"&amp;AV16&amp;"*",'PLAN ACCIÓN Y SEGUIMIENTO P.P.'!CZ$17:CZ$118,"&gt;0")</f>
        <v>0</v>
      </c>
      <c r="BD16" s="121" t="str">
        <f t="shared" ref="BD16:BD17" si="26">IFERROR(BC16/AZ16,"REVISAR")</f>
        <v>REVISAR</v>
      </c>
      <c r="BE16" s="88">
        <f>COUNTIFS('PLAN ACCIÓN Y SEGUIMIENTO P.P.'!L$17:L$118,"*"&amp;AV16&amp;"*",'PLAN ACCIÓN Y SEGUIMIENTO P.P.'!DF$17:DF$118,"&gt;0")</f>
        <v>0</v>
      </c>
      <c r="BF16" s="121" t="str">
        <f t="shared" ref="BF16:BF17" si="27">IFERROR(BE16/AZ16,"REVISAR")</f>
        <v>REVISAR</v>
      </c>
      <c r="BG16" s="88">
        <f>COUNTIFS('PLAN ACCIÓN Y SEGUIMIENTO P.P.'!L$17:L$118,"*"&amp;AV16&amp;"*",'PLAN ACCIÓN Y SEGUIMIENTO P.P.'!DI$17:DI$118,"&gt;0")</f>
        <v>0</v>
      </c>
      <c r="BH16" s="121" t="str">
        <f t="shared" ref="BH16:BH17" si="28">IFERROR(BG16/AZ16,"REVISAR")</f>
        <v>REVISAR</v>
      </c>
    </row>
    <row r="17" spans="1:60" s="2" customFormat="1" ht="39.75" customHeight="1">
      <c r="A17" s="105"/>
      <c r="B17" s="182" t="e">
        <f>+'PLAN ACCIÓN Y SEGUIMIENTO P.P.'!#REF!</f>
        <v>#REF!</v>
      </c>
      <c r="C17" s="90">
        <f>SUMIFS('PLAN ACCIÓN Y SEGUIMIENTO P.P.'!I$17:I$118,'PLAN ACCIÓN Y SEGUIMIENTO P.P.'!B$17:B$118,$B17,'PLAN ACCIÓN Y SEGUIMIENTO P.P.'!W$17:W$118,"&gt;0")</f>
        <v>0</v>
      </c>
      <c r="D17" s="184">
        <f>SUMIF('PLAN ACCIÓN Y SEGUIMIENTO P.P.'!B$17:B$118,$B17,'PLAN ACCIÓN Y SEGUIMIENTO P.P.'!DD$17:DD$118)</f>
        <v>0</v>
      </c>
      <c r="E17" s="185">
        <f>SUMIFS('PLAN ACCIÓN Y SEGUIMIENTO P.P.'!DM$17:DM$118,'PLAN ACCIÓN Y SEGUIMIENTO P.P.'!B$17:B$118,$B17,'PLAN ACCIÓN Y SEGUIMIENTO P.P.'!AG$17:AG$118,"&gt;0")</f>
        <v>0</v>
      </c>
      <c r="F17" s="93" t="str">
        <f t="shared" si="16"/>
        <v>REVISAR</v>
      </c>
      <c r="G17" s="191" t="str">
        <f t="shared" si="17"/>
        <v>REVISAR</v>
      </c>
      <c r="H17" s="112"/>
      <c r="I17" s="112"/>
      <c r="J17" s="181" t="e">
        <f t="shared" si="1"/>
        <v>#REF!</v>
      </c>
      <c r="K17" s="95">
        <f>SUMIFS('PLAN ACCIÓN Y SEGUIMIENTO P.P.'!AW$17:AW$118,'PLAN ACCIÓN Y SEGUIMIENTO P.P.'!B$17:B$118,$J17,'PLAN ACCIÓN Y SEGUIMIENTO P.P.'!W$17:W$118,"&gt;0")+SUMIFS('PLAN ACCIÓN Y SEGUIMIENTO P.P.'!AW$17:AW$118,'PLAN ACCIÓN Y SEGUIMIENTO P.P.'!B$17:B$118,$J17,'PLAN ACCIÓN Y SEGUIMIENTO P.P.'!W$17:W$118,"&gt;0")</f>
        <v>0</v>
      </c>
      <c r="L17" s="192">
        <f>SUMIFS('PLAN ACCIÓN Y SEGUIMIENTO P.P.'!CZ$17:CZ$118,'PLAN ACCIÓN Y SEGUIMIENTO P.P.'!B$17:B$118,$J17,'PLAN ACCIÓN Y SEGUIMIENTO P.P.'!W$17:W$118,"&gt;0")</f>
        <v>0</v>
      </c>
      <c r="M17" s="193">
        <f>SUMIFS('PLAN ACCIÓN Y SEGUIMIENTO P.P.'!DI$17:DI$118,'PLAN ACCIÓN Y SEGUIMIENTO P.P.'!B$17:B$118,J17,'PLAN ACCIÓN Y SEGUIMIENTO P.P.'!AG$17:AG$118,"&gt;0")</f>
        <v>0</v>
      </c>
      <c r="N17" s="93" t="str">
        <f t="shared" si="18"/>
        <v>REVISAR</v>
      </c>
      <c r="O17" s="191" t="str">
        <f t="shared" si="19"/>
        <v>REVISAR</v>
      </c>
      <c r="P17" s="107"/>
      <c r="Q17" s="107"/>
      <c r="R17" s="92" t="e">
        <f>+'PLAN ACCIÓN Y SEGUIMIENTO P.P.'!#REF!</f>
        <v>#REF!</v>
      </c>
      <c r="S17" s="97">
        <f>SUMIFS('PLAN ACCIÓN Y SEGUIMIENTO P.P.'!DC$17:DC$118,'PLAN ACCIÓN Y SEGUIMIENTO P.P.'!D$17:D$118,$R17,'PLAN ACCIÓN Y SEGUIMIENTO P.P.'!W$17:W$118,"&gt;0")</f>
        <v>0</v>
      </c>
      <c r="T17" s="98">
        <v>0.5</v>
      </c>
      <c r="U17" s="99">
        <f>SUMIFS('PLAN ACCIÓN Y SEGUIMIENTO P.P.'!DL$17:DL$118,'PLAN ACCIÓN Y SEGUIMIENTO P.P.'!D$17:D$118,$R17,'PLAN ACCIÓN Y SEGUIMIENTO P.P.'!AG$17:AG$118,"&gt;0")</f>
        <v>0</v>
      </c>
      <c r="V17" s="98">
        <v>3</v>
      </c>
      <c r="Y17" s="92" t="e">
        <f t="shared" si="20"/>
        <v>#REF!</v>
      </c>
      <c r="Z17" s="95">
        <f>SUMIFS('PLAN ACCIÓN Y SEGUIMIENTO P.P.'!AW$17:AW$118,'PLAN ACCIÓN Y SEGUIMIENTO P.P.'!D$17:D$118,$Y17,'PLAN ACCIÓN Y SEGUIMIENTO P.P.'!W$17:W$118,"&gt;0")+SUMIFS('PLAN ACCIÓN Y SEGUIMIENTO P.P.'!AY$17:AY$118,'PLAN ACCIÓN Y SEGUIMIENTO P.P.'!D$17:D$118,$Y17,'PLAN ACCIÓN Y SEGUIMIENTO P.P.'!W$17:W$118,"&gt;0")</f>
        <v>0</v>
      </c>
      <c r="AA17" s="96">
        <f>SUMIFS('PLAN ACCIÓN Y SEGUIMIENTO P.P.'!CZ$17:CZ$118,'PLAN ACCIÓN Y SEGUIMIENTO P.P.'!D$17:D$118,$Y17,'PLAN ACCIÓN Y SEGUIMIENTO P.P.'!W$17:W$118,"&gt;0")</f>
        <v>0</v>
      </c>
      <c r="AB17" s="101">
        <f>SUMIFS('PLAN ACCIÓN Y SEGUIMIENTO P.P.'!DI$17:DI$118,'PLAN ACCIÓN Y SEGUIMIENTO P.P.'!D$17:D$118,Y17,'PLAN ACCIÓN Y SEGUIMIENTO P.P.'!AG$17:AG$118,"&gt;0")</f>
        <v>0</v>
      </c>
      <c r="AC17" s="93" t="str">
        <f t="shared" si="21"/>
        <v>REVISAR</v>
      </c>
      <c r="AD17" s="94" t="str">
        <f t="shared" si="22"/>
        <v>REVISAR</v>
      </c>
      <c r="AE17" s="108"/>
      <c r="AF17" s="108"/>
      <c r="AG17" s="92" t="str">
        <f>+'PLAN ACCIÓN Y SEGUIMIENTO P.P.'!F23</f>
        <v>Lineamiento 7: Por medio de esta acción se espera reducir la tasa de analfabetismo absoluto a cero y se cierra la brecha en alfabetismo digital en comunas y corregimientos. </v>
      </c>
      <c r="AH17" s="186">
        <f>SUMIFS('PLAN ACCIÓN Y SEGUIMIENTO P.P.'!DB$17:DB$118,'PLAN ACCIÓN Y SEGUIMIENTO P.P.'!F$17:F$118,$AG17,'PLAN ACCIÓN Y SEGUIMIENTO P.P.'!W$17:W$118,"&gt;0")</f>
        <v>0</v>
      </c>
      <c r="AI17" s="98">
        <v>0.5</v>
      </c>
      <c r="AJ17" s="99">
        <f>SUMIFS('PLAN ACCIÓN Y SEGUIMIENTO P.P.'!DK$17:DK$118,'PLAN ACCIÓN Y SEGUIMIENTO P.P.'!F$17:F$118,$AG17,'PLAN ACCIÓN Y SEGUIMIENTO P.P.'!AG$17:AG$118,"&gt;0")</f>
        <v>0</v>
      </c>
      <c r="AK17" s="98">
        <v>1</v>
      </c>
      <c r="AL17" s="114"/>
      <c r="AN17" s="92" t="str">
        <f t="shared" si="6"/>
        <v>Lineamiento 7: Por medio de esta acción se espera reducir la tasa de analfabetismo absoluto a cero y se cierra la brecha en alfabetismo digital en comunas y corregimientos. </v>
      </c>
      <c r="AO17" s="95">
        <f>SUMIFS('PLAN ACCIÓN Y SEGUIMIENTO P.P.'!AW$17:AW$118,'PLAN ACCIÓN Y SEGUIMIENTO P.P.'!F$17:F$118,$AN17,'PLAN ACCIÓN Y SEGUIMIENTO P.P.'!W$17:W$118,"&gt;0")+SUMIFS('PLAN ACCIÓN Y SEGUIMIENTO P.P.'!AY$17:AY$118,'PLAN ACCIÓN Y SEGUIMIENTO P.P.'!F$17:F$118,$AN17,'PLAN ACCIÓN Y SEGUIMIENTO P.P.'!W$17:W$118,"&gt;0")</f>
        <v>0</v>
      </c>
      <c r="AP17" s="192">
        <f>SUMIFS('PLAN ACCIÓN Y SEGUIMIENTO P.P.'!CZ$17:CZ$118,'PLAN ACCIÓN Y SEGUIMIENTO P.P.'!F$17:F$118,$AN17,'PLAN ACCIÓN Y SEGUIMIENTO P.P.'!W$17:W$118,"&gt;0")</f>
        <v>0</v>
      </c>
      <c r="AQ17" s="194">
        <f>SUMIFS('PLAN ACCIÓN Y SEGUIMIENTO P.P.'!DI$17:DI$118,'PLAN ACCIÓN Y SEGUIMIENTO P.P.'!F$17:F$118,AN17,'PLAN ACCIÓN Y SEGUIMIENTO P.P.'!AG$17:AG$118,"&gt;0")</f>
        <v>0</v>
      </c>
      <c r="AR17" s="93" t="str">
        <f t="shared" si="23"/>
        <v>REVISAR</v>
      </c>
      <c r="AS17" s="191" t="str">
        <f t="shared" si="24"/>
        <v>REVISAR</v>
      </c>
      <c r="AV17" s="540" t="s">
        <v>323</v>
      </c>
      <c r="AW17" s="541"/>
      <c r="AX17" s="541"/>
      <c r="AY17" s="542"/>
      <c r="AZ17" s="120">
        <f>COUNTIF('PLAN ACCIÓN Y SEGUIMIENTO P.P.'!L$17:L$118,"*"&amp;AV17&amp;"*")</f>
        <v>0</v>
      </c>
      <c r="BA17" s="88">
        <f>COUNTIFS('PLAN ACCIÓN Y SEGUIMIENTO P.P.'!L$17:L$118,"*"&amp;AV17&amp;"*",'PLAN ACCIÓN Y SEGUIMIENTO P.P.'!CV$17:CV$118,"&gt;0")</f>
        <v>0</v>
      </c>
      <c r="BB17" s="121" t="str">
        <f t="shared" si="25"/>
        <v>REVISAR</v>
      </c>
      <c r="BC17" s="88">
        <f>COUNTIFS('PLAN ACCIÓN Y SEGUIMIENTO P.P.'!L$17:L$118,"*"&amp;AV17&amp;"*",'PLAN ACCIÓN Y SEGUIMIENTO P.P.'!CZ$17:CZ$118,"&gt;0")</f>
        <v>0</v>
      </c>
      <c r="BD17" s="121" t="str">
        <f t="shared" si="26"/>
        <v>REVISAR</v>
      </c>
      <c r="BE17" s="88">
        <f>COUNTIFS('PLAN ACCIÓN Y SEGUIMIENTO P.P.'!L$17:L$118,"*"&amp;AV17&amp;"*",'PLAN ACCIÓN Y SEGUIMIENTO P.P.'!DF$17:DF$118,"&gt;0")</f>
        <v>0</v>
      </c>
      <c r="BF17" s="121" t="str">
        <f t="shared" si="27"/>
        <v>REVISAR</v>
      </c>
      <c r="BG17" s="88">
        <f>COUNTIFS('PLAN ACCIÓN Y SEGUIMIENTO P.P.'!L$17:L$118,"*"&amp;AV17&amp;"*",'PLAN ACCIÓN Y SEGUIMIENTO P.P.'!DI$17:DI$118,"&gt;0")</f>
        <v>0</v>
      </c>
      <c r="BH17" s="121" t="str">
        <f t="shared" si="28"/>
        <v>REVISAR</v>
      </c>
    </row>
    <row r="18" spans="1:60" s="2" customFormat="1" ht="31.5" customHeight="1">
      <c r="A18" s="105"/>
      <c r="B18" s="182" t="e">
        <f>+'PLAN ACCIÓN Y SEGUIMIENTO P.P.'!#REF!</f>
        <v>#REF!</v>
      </c>
      <c r="C18" s="90">
        <f>SUMIFS('PLAN ACCIÓN Y SEGUIMIENTO P.P.'!I$17:I$118,'PLAN ACCIÓN Y SEGUIMIENTO P.P.'!B$17:B$118,$B18,'PLAN ACCIÓN Y SEGUIMIENTO P.P.'!W$17:W$118,"&gt;0")</f>
        <v>0</v>
      </c>
      <c r="D18" s="184">
        <f>SUMIF('PLAN ACCIÓN Y SEGUIMIENTO P.P.'!B$17:B$118,$B18,'PLAN ACCIÓN Y SEGUIMIENTO P.P.'!DD$17:DD$118)</f>
        <v>0</v>
      </c>
      <c r="E18" s="185">
        <f>SUMIFS('PLAN ACCIÓN Y SEGUIMIENTO P.P.'!DM$17:DM$118,'PLAN ACCIÓN Y SEGUIMIENTO P.P.'!B$17:B$118,$B18,'PLAN ACCIÓN Y SEGUIMIENTO P.P.'!AG$17:AG$118,"&gt;0")</f>
        <v>0</v>
      </c>
      <c r="F18" s="93" t="str">
        <f t="shared" si="14"/>
        <v>REVISAR</v>
      </c>
      <c r="G18" s="191" t="str">
        <f t="shared" si="0"/>
        <v>REVISAR</v>
      </c>
      <c r="H18" s="112"/>
      <c r="I18" s="112"/>
      <c r="J18" s="181" t="e">
        <f t="shared" si="1"/>
        <v>#REF!</v>
      </c>
      <c r="K18" s="95">
        <f>SUMIFS('PLAN ACCIÓN Y SEGUIMIENTO P.P.'!AW$17:AW$118,'PLAN ACCIÓN Y SEGUIMIENTO P.P.'!B$17:B$118,$J18,'PLAN ACCIÓN Y SEGUIMIENTO P.P.'!W$17:W$118,"&gt;0")+SUMIFS('PLAN ACCIÓN Y SEGUIMIENTO P.P.'!AW$17:AW$118,'PLAN ACCIÓN Y SEGUIMIENTO P.P.'!B$17:B$118,$J18,'PLAN ACCIÓN Y SEGUIMIENTO P.P.'!W$17:W$118,"&gt;0")</f>
        <v>0</v>
      </c>
      <c r="L18" s="192">
        <f>SUMIFS('PLAN ACCIÓN Y SEGUIMIENTO P.P.'!CZ$17:CZ$118,'PLAN ACCIÓN Y SEGUIMIENTO P.P.'!B$17:B$118,$J18,'PLAN ACCIÓN Y SEGUIMIENTO P.P.'!W$17:W$118,"&gt;0")</f>
        <v>0</v>
      </c>
      <c r="M18" s="193">
        <f>SUMIFS('PLAN ACCIÓN Y SEGUIMIENTO P.P.'!DI$17:DI$118,'PLAN ACCIÓN Y SEGUIMIENTO P.P.'!B$17:B$118,J18,'PLAN ACCIÓN Y SEGUIMIENTO P.P.'!AG$17:AG$118,"&gt;0")</f>
        <v>0</v>
      </c>
      <c r="N18" s="93" t="str">
        <f t="shared" si="13"/>
        <v>REVISAR</v>
      </c>
      <c r="O18" s="191" t="str">
        <f t="shared" si="15"/>
        <v>REVISAR</v>
      </c>
      <c r="P18" s="107"/>
      <c r="Q18" s="107"/>
      <c r="R18" s="92" t="s">
        <v>149</v>
      </c>
      <c r="S18" s="97">
        <f>SUMIFS('PLAN ACCIÓN Y SEGUIMIENTO P.P.'!DC$17:DC$118,'PLAN ACCIÓN Y SEGUIMIENTO P.P.'!D$17:D$118,$R18,'PLAN ACCIÓN Y SEGUIMIENTO P.P.'!AH$17:AH$118,"&gt;0")</f>
        <v>0</v>
      </c>
      <c r="T18" s="98">
        <v>0.5</v>
      </c>
      <c r="U18" s="99">
        <f>SUMIFS('PLAN ACCIÓN Y SEGUIMIENTO P.P.'!DL$17:DL$118,'PLAN ACCIÓN Y SEGUIMIENTO P.P.'!D$17:D$118,$R18,'PLAN ACCIÓN Y SEGUIMIENTO P.P.'!AG$17:AG$118,"&gt;0")</f>
        <v>0</v>
      </c>
      <c r="V18" s="98">
        <v>1</v>
      </c>
      <c r="Y18" s="92" t="str">
        <f t="shared" si="3"/>
        <v>Eje "N"</v>
      </c>
      <c r="Z18" s="95">
        <f>SUMIFS('PLAN ACCIÓN Y SEGUIMIENTO P.P.'!AW$17:AW$118,'PLAN ACCIÓN Y SEGUIMIENTO P.P.'!D$17:D$118,$Y18,'PLAN ACCIÓN Y SEGUIMIENTO P.P.'!W$17:W$118,"&gt;0")+SUMIFS('PLAN ACCIÓN Y SEGUIMIENTO P.P.'!AY$17:AY$118,'PLAN ACCIÓN Y SEGUIMIENTO P.P.'!D$17:D$118,$Y18,'PLAN ACCIÓN Y SEGUIMIENTO P.P.'!W$17:W$118,"&gt;0")</f>
        <v>0</v>
      </c>
      <c r="AA18" s="96">
        <f>SUMIFS('PLAN ACCIÓN Y SEGUIMIENTO P.P.'!CZ$17:CZ$118,'PLAN ACCIÓN Y SEGUIMIENTO P.P.'!D$17:D$118,$Y18,'PLAN ACCIÓN Y SEGUIMIENTO P.P.'!W$17:W$118,"&gt;0")</f>
        <v>0</v>
      </c>
      <c r="AB18" s="101">
        <f>SUMIFS('PLAN ACCIÓN Y SEGUIMIENTO P.P.'!DI$17:DI$118,'PLAN ACCIÓN Y SEGUIMIENTO P.P.'!D$17:D$118,Y18,'PLAN ACCIÓN Y SEGUIMIENTO P.P.'!AG$17:AG$118,"&gt;0")</f>
        <v>0</v>
      </c>
      <c r="AC18" s="93" t="str">
        <f t="shared" si="4"/>
        <v>REVISAR</v>
      </c>
      <c r="AD18" s="94" t="str">
        <f t="shared" si="5"/>
        <v>REVISAR</v>
      </c>
      <c r="AE18" s="108"/>
      <c r="AF18" s="108"/>
      <c r="AG18" s="92" t="str">
        <f>+'PLAN ACCIÓN Y SEGUIMIENTO P.P.'!F24</f>
        <v>Lineamiento 8: Realizado diagnóstico de empleabilidad de las mujeres en el municipio de Villavicencio</v>
      </c>
      <c r="AH18" s="186">
        <f>SUMIFS('PLAN ACCIÓN Y SEGUIMIENTO P.P.'!DB$17:DB$118,'PLAN ACCIÓN Y SEGUIMIENTO P.P.'!F$17:F$118,$AG18,'PLAN ACCIÓN Y SEGUIMIENTO P.P.'!W$17:W$118,"&gt;0")</f>
        <v>0</v>
      </c>
      <c r="AI18" s="98">
        <v>0.5</v>
      </c>
      <c r="AJ18" s="99">
        <f>SUMIFS('PLAN ACCIÓN Y SEGUIMIENTO P.P.'!DK$17:DK$118,'PLAN ACCIÓN Y SEGUIMIENTO P.P.'!F$17:F$118,$AG18,'PLAN ACCIÓN Y SEGUIMIENTO P.P.'!AG$17:AG$118,"&gt;0")</f>
        <v>0</v>
      </c>
      <c r="AK18" s="98">
        <v>1</v>
      </c>
      <c r="AL18" s="114"/>
      <c r="AN18" s="92" t="str">
        <f t="shared" si="6"/>
        <v>Lineamiento 8: Realizado diagnóstico de empleabilidad de las mujeres en el municipio de Villavicencio</v>
      </c>
      <c r="AO18" s="95">
        <f>SUMIFS('PLAN ACCIÓN Y SEGUIMIENTO P.P.'!AW$17:AW$118,'PLAN ACCIÓN Y SEGUIMIENTO P.P.'!F$17:F$118,$AN18,'PLAN ACCIÓN Y SEGUIMIENTO P.P.'!W$17:W$118,"&gt;0")+SUMIFS('PLAN ACCIÓN Y SEGUIMIENTO P.P.'!AY$17:AY$118,'PLAN ACCIÓN Y SEGUIMIENTO P.P.'!F$17:F$118,$AN18,'PLAN ACCIÓN Y SEGUIMIENTO P.P.'!W$17:W$118,"&gt;0")</f>
        <v>0</v>
      </c>
      <c r="AP18" s="192">
        <f>SUMIFS('PLAN ACCIÓN Y SEGUIMIENTO P.P.'!CZ$17:CZ$118,'PLAN ACCIÓN Y SEGUIMIENTO P.P.'!F$17:F$118,$AN18,'PLAN ACCIÓN Y SEGUIMIENTO P.P.'!W$17:W$118,"&gt;0")</f>
        <v>0</v>
      </c>
      <c r="AQ18" s="194">
        <f>SUMIFS('PLAN ACCIÓN Y SEGUIMIENTO P.P.'!DI$17:DI$118,'PLAN ACCIÓN Y SEGUIMIENTO P.P.'!F$17:F$118,AN18,'PLAN ACCIÓN Y SEGUIMIENTO P.P.'!AG$17:AG$118,"&gt;0")</f>
        <v>0</v>
      </c>
      <c r="AR18" s="93" t="str">
        <f t="shared" si="7"/>
        <v>REVISAR</v>
      </c>
      <c r="AS18" s="191" t="str">
        <f t="shared" si="8"/>
        <v>REVISAR</v>
      </c>
      <c r="AV18" s="540" t="s">
        <v>324</v>
      </c>
      <c r="AW18" s="541"/>
      <c r="AX18" s="541"/>
      <c r="AY18" s="542"/>
      <c r="AZ18" s="120">
        <f>COUNTIF('PLAN ACCIÓN Y SEGUIMIENTO P.P.'!L$17:L$118,"*"&amp;AV18&amp;"*")</f>
        <v>0</v>
      </c>
      <c r="BA18" s="88">
        <f>COUNTIFS('PLAN ACCIÓN Y SEGUIMIENTO P.P.'!L$17:L$118,"*"&amp;AV18&amp;"*",'PLAN ACCIÓN Y SEGUIMIENTO P.P.'!CV$17:CV$118,"&gt;0")</f>
        <v>0</v>
      </c>
      <c r="BB18" s="121" t="str">
        <f t="shared" si="9"/>
        <v>REVISAR</v>
      </c>
      <c r="BC18" s="88">
        <f>COUNTIFS('PLAN ACCIÓN Y SEGUIMIENTO P.P.'!L$17:L$118,"*"&amp;AV18&amp;"*",'PLAN ACCIÓN Y SEGUIMIENTO P.P.'!CZ$17:CZ$118,"&gt;0")</f>
        <v>0</v>
      </c>
      <c r="BD18" s="121" t="str">
        <f t="shared" si="10"/>
        <v>REVISAR</v>
      </c>
      <c r="BE18" s="88">
        <f>COUNTIFS('PLAN ACCIÓN Y SEGUIMIENTO P.P.'!L$17:L$118,"*"&amp;AV18&amp;"*",'PLAN ACCIÓN Y SEGUIMIENTO P.P.'!DF$17:DF$118,"&gt;0")</f>
        <v>0</v>
      </c>
      <c r="BF18" s="121" t="str">
        <f t="shared" si="11"/>
        <v>REVISAR</v>
      </c>
      <c r="BG18" s="88">
        <f>COUNTIFS('PLAN ACCIÓN Y SEGUIMIENTO P.P.'!L$17:L$118,"*"&amp;AV18&amp;"*",'PLAN ACCIÓN Y SEGUIMIENTO P.P.'!DI$17:DI$118,"&gt;0")</f>
        <v>0</v>
      </c>
      <c r="BH18" s="121" t="str">
        <f t="shared" si="12"/>
        <v>REVISAR</v>
      </c>
    </row>
    <row r="19" spans="1:60" s="2" customFormat="1" ht="31.5">
      <c r="A19" s="105"/>
      <c r="B19" s="142"/>
      <c r="C19" s="143"/>
      <c r="D19" s="145"/>
      <c r="E19" s="145"/>
      <c r="F19" s="145"/>
      <c r="G19" s="145"/>
      <c r="H19" s="112"/>
      <c r="I19" s="112"/>
      <c r="J19" s="144"/>
      <c r="K19" s="145"/>
      <c r="L19" s="145"/>
      <c r="M19" s="145"/>
      <c r="N19" s="145"/>
      <c r="O19" s="145"/>
      <c r="P19" s="107"/>
      <c r="Q19" s="107"/>
      <c r="R19" s="142"/>
      <c r="S19" s="4"/>
      <c r="T19" s="4"/>
      <c r="U19" s="4"/>
      <c r="V19" s="4"/>
      <c r="Y19" s="142"/>
      <c r="Z19" s="145"/>
      <c r="AA19" s="145"/>
      <c r="AB19" s="145"/>
      <c r="AC19" s="145"/>
      <c r="AD19" s="145"/>
      <c r="AE19" s="108"/>
      <c r="AF19" s="108"/>
      <c r="AG19" s="92" t="str">
        <f>+'PLAN ACCIÓN Y SEGUIMIENTO P.P.'!F25</f>
        <v>Lineamiento 9: Linea base sobre empleabilidad de las mujeres en el municipio de Villavicencio</v>
      </c>
      <c r="AH19" s="186">
        <f>SUMIFS('PLAN ACCIÓN Y SEGUIMIENTO P.P.'!DB$17:DB$118,'PLAN ACCIÓN Y SEGUIMIENTO P.P.'!F$17:F$118,$AG19,'PLAN ACCIÓN Y SEGUIMIENTO P.P.'!W$17:W$118,"&gt;0")</f>
        <v>0</v>
      </c>
      <c r="AI19" s="98">
        <v>0.5</v>
      </c>
      <c r="AJ19" s="99">
        <f>SUMIFS('PLAN ACCIÓN Y SEGUIMIENTO P.P.'!DK$17:DK$118,'PLAN ACCIÓN Y SEGUIMIENTO P.P.'!F$17:F$118,$AG19,'PLAN ACCIÓN Y SEGUIMIENTO P.P.'!AG$17:AG$118,"&gt;0")</f>
        <v>0</v>
      </c>
      <c r="AK19" s="98">
        <v>1</v>
      </c>
      <c r="AL19" s="114"/>
      <c r="AN19" s="92" t="str">
        <f t="shared" ref="AN19:AN22" si="29">AG19</f>
        <v>Lineamiento 9: Linea base sobre empleabilidad de las mujeres en el municipio de Villavicencio</v>
      </c>
      <c r="AO19" s="95">
        <f>SUMIFS('PLAN ACCIÓN Y SEGUIMIENTO P.P.'!AW$17:AW$118,'PLAN ACCIÓN Y SEGUIMIENTO P.P.'!F$17:F$118,$AN19,'PLAN ACCIÓN Y SEGUIMIENTO P.P.'!W$17:W$118,"&gt;0")+SUMIFS('PLAN ACCIÓN Y SEGUIMIENTO P.P.'!AY$17:AY$118,'PLAN ACCIÓN Y SEGUIMIENTO P.P.'!F$17:F$118,$AN19,'PLAN ACCIÓN Y SEGUIMIENTO P.P.'!W$17:W$118,"&gt;0")</f>
        <v>0</v>
      </c>
      <c r="AP19" s="192">
        <f>SUMIFS('PLAN ACCIÓN Y SEGUIMIENTO P.P.'!CZ$17:CZ$118,'PLAN ACCIÓN Y SEGUIMIENTO P.P.'!F$17:F$118,$AN19,'PLAN ACCIÓN Y SEGUIMIENTO P.P.'!W$17:W$118,"&gt;0")</f>
        <v>0</v>
      </c>
      <c r="AQ19" s="194">
        <f>SUMIFS('PLAN ACCIÓN Y SEGUIMIENTO P.P.'!DI$17:DI$118,'PLAN ACCIÓN Y SEGUIMIENTO P.P.'!F$17:F$118,AN19,'PLAN ACCIÓN Y SEGUIMIENTO P.P.'!AG$17:AG$118,"&gt;0")</f>
        <v>0</v>
      </c>
      <c r="AR19" s="93" t="str">
        <f t="shared" ref="AR19:AR22" si="30">IFERROR(((AP19*100%)/AO19),"REVISAR")</f>
        <v>REVISAR</v>
      </c>
      <c r="AS19" s="191" t="str">
        <f t="shared" ref="AS19:AS22" si="31">IFERROR(((AQ19*100%)/AO19),"REVISAR")</f>
        <v>REVISAR</v>
      </c>
      <c r="AV19" s="540" t="s">
        <v>326</v>
      </c>
      <c r="AW19" s="541"/>
      <c r="AX19" s="541"/>
      <c r="AY19" s="542"/>
      <c r="AZ19" s="120">
        <f>COUNTIF('PLAN ACCIÓN Y SEGUIMIENTO P.P.'!L$17:L$118,"*"&amp;AV19&amp;"*")</f>
        <v>0</v>
      </c>
      <c r="BA19" s="88">
        <f>COUNTIFS('PLAN ACCIÓN Y SEGUIMIENTO P.P.'!L$17:L$118,"*"&amp;AV19&amp;"*",'PLAN ACCIÓN Y SEGUIMIENTO P.P.'!CV$17:CV$118,"&gt;0")</f>
        <v>0</v>
      </c>
      <c r="BB19" s="121" t="str">
        <f t="shared" ref="BB19" si="32">IFERROR(BA19/AZ19,"REVISAR")</f>
        <v>REVISAR</v>
      </c>
      <c r="BC19" s="88">
        <f>COUNTIFS('PLAN ACCIÓN Y SEGUIMIENTO P.P.'!L$17:L$118,"*"&amp;AV19&amp;"*",'PLAN ACCIÓN Y SEGUIMIENTO P.P.'!CZ$17:CZ$118,"&gt;0")</f>
        <v>0</v>
      </c>
      <c r="BD19" s="121" t="str">
        <f t="shared" ref="BD19" si="33">IFERROR(BC19/AZ19,"REVISAR")</f>
        <v>REVISAR</v>
      </c>
      <c r="BE19" s="88">
        <f>COUNTIFS('PLAN ACCIÓN Y SEGUIMIENTO P.P.'!L$17:L$118,"*"&amp;AV19&amp;"*",'PLAN ACCIÓN Y SEGUIMIENTO P.P.'!DF$17:DF$118,"&gt;0")</f>
        <v>0</v>
      </c>
      <c r="BF19" s="121" t="str">
        <f t="shared" ref="BF19" si="34">IFERROR(BE19/AZ19,"REVISAR")</f>
        <v>REVISAR</v>
      </c>
      <c r="BG19" s="88">
        <f>COUNTIFS('PLAN ACCIÓN Y SEGUIMIENTO P.P.'!L$17:L$118,"*"&amp;AV19&amp;"*",'PLAN ACCIÓN Y SEGUIMIENTO P.P.'!DI$17:DI$118,"&gt;0")</f>
        <v>0</v>
      </c>
      <c r="BH19" s="121" t="str">
        <f t="shared" ref="BH19" si="35">IFERROR(BG19/AZ19,"REVISAR")</f>
        <v>REVISAR</v>
      </c>
    </row>
    <row r="20" spans="1:60" s="2" customFormat="1" ht="31.5">
      <c r="A20" s="105"/>
      <c r="B20" s="142"/>
      <c r="C20" s="143"/>
      <c r="D20" s="145"/>
      <c r="E20" s="145"/>
      <c r="F20" s="145"/>
      <c r="G20" s="145"/>
      <c r="H20" s="112"/>
      <c r="I20" s="112"/>
      <c r="J20" s="144"/>
      <c r="K20" s="145"/>
      <c r="L20" s="145"/>
      <c r="M20" s="145"/>
      <c r="N20" s="145"/>
      <c r="O20" s="145"/>
      <c r="P20" s="107"/>
      <c r="Q20" s="107"/>
      <c r="R20" s="142"/>
      <c r="S20" s="4"/>
      <c r="T20" s="4"/>
      <c r="U20" s="4"/>
      <c r="V20" s="4"/>
      <c r="Y20" s="142"/>
      <c r="Z20" s="145"/>
      <c r="AA20" s="145"/>
      <c r="AB20" s="145"/>
      <c r="AC20" s="145"/>
      <c r="AD20" s="145"/>
      <c r="AE20" s="108"/>
      <c r="AF20" s="108"/>
      <c r="AG20" s="92" t="str">
        <f>+'PLAN ACCIÓN Y SEGUIMIENTO P.P.'!F26</f>
        <v>Lineamiento 9: Linea base sobre empleabilidad de las mujeres en el municipio de Villavicencio.</v>
      </c>
      <c r="AH20" s="186">
        <f>SUMIFS('PLAN ACCIÓN Y SEGUIMIENTO P.P.'!DB$17:DB$118,'PLAN ACCIÓN Y SEGUIMIENTO P.P.'!F$17:F$118,$AG20,'PLAN ACCIÓN Y SEGUIMIENTO P.P.'!W$17:W$118,"&gt;0")</f>
        <v>0</v>
      </c>
      <c r="AI20" s="98">
        <v>0.5</v>
      </c>
      <c r="AJ20" s="99">
        <f>SUMIFS('PLAN ACCIÓN Y SEGUIMIENTO P.P.'!DK$17:DK$118,'PLAN ACCIÓN Y SEGUIMIENTO P.P.'!F$17:F$118,$AG20,'PLAN ACCIÓN Y SEGUIMIENTO P.P.'!AG$17:AG$118,"&gt;0")</f>
        <v>0</v>
      </c>
      <c r="AK20" s="98">
        <v>1</v>
      </c>
      <c r="AL20" s="114"/>
      <c r="AN20" s="92" t="str">
        <f t="shared" si="29"/>
        <v>Lineamiento 9: Linea base sobre empleabilidad de las mujeres en el municipio de Villavicencio.</v>
      </c>
      <c r="AO20" s="95">
        <f>SUMIFS('PLAN ACCIÓN Y SEGUIMIENTO P.P.'!AW$17:AW$118,'PLAN ACCIÓN Y SEGUIMIENTO P.P.'!F$17:F$118,$AN20,'PLAN ACCIÓN Y SEGUIMIENTO P.P.'!W$17:W$118,"&gt;0")+SUMIFS('PLAN ACCIÓN Y SEGUIMIENTO P.P.'!AY$17:AY$118,'PLAN ACCIÓN Y SEGUIMIENTO P.P.'!F$17:F$118,$AN20,'PLAN ACCIÓN Y SEGUIMIENTO P.P.'!W$17:W$118,"&gt;0")</f>
        <v>0</v>
      </c>
      <c r="AP20" s="192">
        <f>SUMIFS('PLAN ACCIÓN Y SEGUIMIENTO P.P.'!CZ$17:CZ$118,'PLAN ACCIÓN Y SEGUIMIENTO P.P.'!F$17:F$118,$AN20,'PLAN ACCIÓN Y SEGUIMIENTO P.P.'!W$17:W$118,"&gt;0")</f>
        <v>0</v>
      </c>
      <c r="AQ20" s="194">
        <f>SUMIFS('PLAN ACCIÓN Y SEGUIMIENTO P.P.'!DI$17:DI$118,'PLAN ACCIÓN Y SEGUIMIENTO P.P.'!F$17:F$118,AN20,'PLAN ACCIÓN Y SEGUIMIENTO P.P.'!AG$17:AG$118,"&gt;0")</f>
        <v>0</v>
      </c>
      <c r="AR20" s="93" t="str">
        <f t="shared" si="30"/>
        <v>REVISAR</v>
      </c>
      <c r="AS20" s="191" t="str">
        <f t="shared" si="31"/>
        <v>REVISAR</v>
      </c>
      <c r="AV20" s="540" t="s">
        <v>327</v>
      </c>
      <c r="AW20" s="541"/>
      <c r="AX20" s="541"/>
      <c r="AY20" s="542"/>
      <c r="AZ20" s="120">
        <f>COUNTIF('PLAN ACCIÓN Y SEGUIMIENTO P.P.'!L$17:L$118,"*"&amp;AV20&amp;"*")</f>
        <v>0</v>
      </c>
      <c r="BA20" s="88">
        <f>COUNTIFS('PLAN ACCIÓN Y SEGUIMIENTO P.P.'!L$17:L$118,"*"&amp;AV20&amp;"*",'PLAN ACCIÓN Y SEGUIMIENTO P.P.'!CV$17:CV$118,"&gt;0")</f>
        <v>0</v>
      </c>
      <c r="BB20" s="121" t="str">
        <f t="shared" ref="BB20:BB23" si="36">IFERROR(BA20/AZ20,"REVISAR")</f>
        <v>REVISAR</v>
      </c>
      <c r="BC20" s="88">
        <f>COUNTIFS('PLAN ACCIÓN Y SEGUIMIENTO P.P.'!L$17:L$118,"*"&amp;AV20&amp;"*",'PLAN ACCIÓN Y SEGUIMIENTO P.P.'!CZ$17:CZ$118,"&gt;0")</f>
        <v>0</v>
      </c>
      <c r="BD20" s="121" t="str">
        <f t="shared" ref="BD20:BD23" si="37">IFERROR(BC20/AZ20,"REVISAR")</f>
        <v>REVISAR</v>
      </c>
      <c r="BE20" s="88">
        <f>COUNTIFS('PLAN ACCIÓN Y SEGUIMIENTO P.P.'!L$17:L$118,"*"&amp;AV20&amp;"*",'PLAN ACCIÓN Y SEGUIMIENTO P.P.'!DF$17:DF$118,"&gt;0")</f>
        <v>0</v>
      </c>
      <c r="BF20" s="121" t="str">
        <f t="shared" ref="BF20:BF23" si="38">IFERROR(BE20/AZ20,"REVISAR")</f>
        <v>REVISAR</v>
      </c>
      <c r="BG20" s="88">
        <f>COUNTIFS('PLAN ACCIÓN Y SEGUIMIENTO P.P.'!L$17:L$118,"*"&amp;AV20&amp;"*",'PLAN ACCIÓN Y SEGUIMIENTO P.P.'!DI$17:DI$118,"&gt;0")</f>
        <v>0</v>
      </c>
      <c r="BH20" s="121" t="str">
        <f t="shared" ref="BH20:BH23" si="39">IFERROR(BG20/AZ20,"REVISAR")</f>
        <v>REVISAR</v>
      </c>
    </row>
    <row r="21" spans="1:60" s="2" customFormat="1" ht="31.5">
      <c r="A21" s="105"/>
      <c r="B21" s="142"/>
      <c r="C21" s="143"/>
      <c r="D21" s="145"/>
      <c r="E21" s="145"/>
      <c r="F21" s="145"/>
      <c r="G21" s="145"/>
      <c r="H21" s="112"/>
      <c r="I21" s="112"/>
      <c r="J21" s="144"/>
      <c r="K21" s="145"/>
      <c r="L21" s="145"/>
      <c r="M21" s="145"/>
      <c r="N21" s="145"/>
      <c r="O21" s="145"/>
      <c r="P21" s="107"/>
      <c r="Q21" s="107"/>
      <c r="R21" s="142"/>
      <c r="S21" s="4"/>
      <c r="T21" s="4"/>
      <c r="U21" s="4"/>
      <c r="V21" s="4"/>
      <c r="Y21" s="142"/>
      <c r="Z21" s="145"/>
      <c r="AA21" s="145"/>
      <c r="AB21" s="145"/>
      <c r="AC21" s="145"/>
      <c r="AD21" s="145"/>
      <c r="AE21" s="108"/>
      <c r="AF21" s="108"/>
      <c r="AG21" s="92" t="str">
        <f>+'PLAN ACCIÓN Y SEGUIMIENTO P.P.'!F27</f>
        <v>Lineamiento 10: Incrementado el índice de empleabilidad de las mujeres en el municipio.</v>
      </c>
      <c r="AH21" s="186">
        <f>SUMIFS('PLAN ACCIÓN Y SEGUIMIENTO P.P.'!DB$17:DB$118,'PLAN ACCIÓN Y SEGUIMIENTO P.P.'!F$17:F$118,$AG21,'PLAN ACCIÓN Y SEGUIMIENTO P.P.'!W$17:W$118,"&gt;0")</f>
        <v>0</v>
      </c>
      <c r="AI21" s="98">
        <v>0.5</v>
      </c>
      <c r="AJ21" s="99">
        <f>SUMIFS('PLAN ACCIÓN Y SEGUIMIENTO P.P.'!DK$17:DK$118,'PLAN ACCIÓN Y SEGUIMIENTO P.P.'!F$17:F$118,$AG21,'PLAN ACCIÓN Y SEGUIMIENTO P.P.'!AG$17:AG$118,"&gt;0")</f>
        <v>0</v>
      </c>
      <c r="AK21" s="98">
        <v>1</v>
      </c>
      <c r="AL21" s="114"/>
      <c r="AN21" s="92" t="str">
        <f t="shared" si="29"/>
        <v>Lineamiento 10: Incrementado el índice de empleabilidad de las mujeres en el municipio.</v>
      </c>
      <c r="AO21" s="95">
        <f>SUMIFS('PLAN ACCIÓN Y SEGUIMIENTO P.P.'!AW$17:AW$118,'PLAN ACCIÓN Y SEGUIMIENTO P.P.'!F$17:F$118,$AN21,'PLAN ACCIÓN Y SEGUIMIENTO P.P.'!W$17:W$118,"&gt;0")+SUMIFS('PLAN ACCIÓN Y SEGUIMIENTO P.P.'!AY$17:AY$118,'PLAN ACCIÓN Y SEGUIMIENTO P.P.'!F$17:F$118,$AN21,'PLAN ACCIÓN Y SEGUIMIENTO P.P.'!W$17:W$118,"&gt;0")</f>
        <v>0</v>
      </c>
      <c r="AP21" s="192">
        <f>SUMIFS('PLAN ACCIÓN Y SEGUIMIENTO P.P.'!CZ$17:CZ$118,'PLAN ACCIÓN Y SEGUIMIENTO P.P.'!F$17:F$118,$AN21,'PLAN ACCIÓN Y SEGUIMIENTO P.P.'!W$17:W$118,"&gt;0")</f>
        <v>0</v>
      </c>
      <c r="AQ21" s="194">
        <f>SUMIFS('PLAN ACCIÓN Y SEGUIMIENTO P.P.'!DI$17:DI$118,'PLAN ACCIÓN Y SEGUIMIENTO P.P.'!F$17:F$118,AN21,'PLAN ACCIÓN Y SEGUIMIENTO P.P.'!AG$17:AG$118,"&gt;0")</f>
        <v>0</v>
      </c>
      <c r="AR21" s="93" t="str">
        <f t="shared" si="30"/>
        <v>REVISAR</v>
      </c>
      <c r="AS21" s="191" t="str">
        <f t="shared" si="31"/>
        <v>REVISAR</v>
      </c>
      <c r="AV21" s="540" t="s">
        <v>328</v>
      </c>
      <c r="AW21" s="541"/>
      <c r="AX21" s="541"/>
      <c r="AY21" s="542"/>
      <c r="AZ21" s="120">
        <f>COUNTIF('PLAN ACCIÓN Y SEGUIMIENTO P.P.'!L$17:L$118,"*"&amp;AV21&amp;"*")</f>
        <v>0</v>
      </c>
      <c r="BA21" s="88">
        <f>COUNTIFS('PLAN ACCIÓN Y SEGUIMIENTO P.P.'!L$17:L$118,"*"&amp;AV21&amp;"*",'PLAN ACCIÓN Y SEGUIMIENTO P.P.'!CV$17:CV$118,"&gt;0")</f>
        <v>0</v>
      </c>
      <c r="BB21" s="121" t="str">
        <f t="shared" si="36"/>
        <v>REVISAR</v>
      </c>
      <c r="BC21" s="88">
        <f>COUNTIFS('PLAN ACCIÓN Y SEGUIMIENTO P.P.'!L$17:L$118,"*"&amp;AV21&amp;"*",'PLAN ACCIÓN Y SEGUIMIENTO P.P.'!CZ$17:CZ$118,"&gt;0")</f>
        <v>0</v>
      </c>
      <c r="BD21" s="121" t="str">
        <f t="shared" si="37"/>
        <v>REVISAR</v>
      </c>
      <c r="BE21" s="88">
        <f>COUNTIFS('PLAN ACCIÓN Y SEGUIMIENTO P.P.'!L$17:L$118,"*"&amp;AV21&amp;"*",'PLAN ACCIÓN Y SEGUIMIENTO P.P.'!DF$17:DF$118,"&gt;0")</f>
        <v>0</v>
      </c>
      <c r="BF21" s="121" t="str">
        <f t="shared" si="38"/>
        <v>REVISAR</v>
      </c>
      <c r="BG21" s="88">
        <f>COUNTIFS('PLAN ACCIÓN Y SEGUIMIENTO P.P.'!L$17:L$118,"*"&amp;AV21&amp;"*",'PLAN ACCIÓN Y SEGUIMIENTO P.P.'!DI$17:DI$118,"&gt;0")</f>
        <v>0</v>
      </c>
      <c r="BH21" s="121" t="str">
        <f t="shared" si="39"/>
        <v>REVISAR</v>
      </c>
    </row>
    <row r="22" spans="1:60" s="2" customFormat="1" ht="31.5">
      <c r="A22" s="105"/>
      <c r="B22" s="142"/>
      <c r="C22" s="143"/>
      <c r="D22" s="145"/>
      <c r="E22" s="145"/>
      <c r="F22" s="145"/>
      <c r="G22" s="145"/>
      <c r="H22" s="112"/>
      <c r="I22" s="112"/>
      <c r="J22" s="144"/>
      <c r="K22" s="145"/>
      <c r="L22" s="145"/>
      <c r="M22" s="145"/>
      <c r="N22" s="145"/>
      <c r="O22" s="145"/>
      <c r="P22" s="107"/>
      <c r="Q22" s="107"/>
      <c r="R22" s="142"/>
      <c r="S22" s="4"/>
      <c r="T22" s="4"/>
      <c r="U22" s="4"/>
      <c r="V22" s="4"/>
      <c r="Y22" s="142"/>
      <c r="Z22" s="145"/>
      <c r="AA22" s="145"/>
      <c r="AB22" s="145"/>
      <c r="AC22" s="145"/>
      <c r="AD22" s="145"/>
      <c r="AE22" s="108"/>
      <c r="AF22" s="108"/>
      <c r="AG22" s="92" t="str">
        <f>+'PLAN ACCIÓN Y SEGUIMIENTO P.P.'!F28</f>
        <v>Lineamiento 11: Mujeres empleadas en sectores productivos no tradicionales.</v>
      </c>
      <c r="AH22" s="186">
        <f>SUMIFS('PLAN ACCIÓN Y SEGUIMIENTO P.P.'!DB$17:DB$118,'PLAN ACCIÓN Y SEGUIMIENTO P.P.'!F$17:F$118,$AG22,'PLAN ACCIÓN Y SEGUIMIENTO P.P.'!W$17:W$118,"&gt;0")</f>
        <v>0</v>
      </c>
      <c r="AI22" s="98">
        <v>0.5</v>
      </c>
      <c r="AJ22" s="99">
        <f>SUMIFS('PLAN ACCIÓN Y SEGUIMIENTO P.P.'!DK$17:DK$118,'PLAN ACCIÓN Y SEGUIMIENTO P.P.'!F$17:F$118,$AG22,'PLAN ACCIÓN Y SEGUIMIENTO P.P.'!AG$17:AG$118,"&gt;0")</f>
        <v>0</v>
      </c>
      <c r="AK22" s="98">
        <v>1</v>
      </c>
      <c r="AL22" s="114"/>
      <c r="AN22" s="92" t="str">
        <f t="shared" si="29"/>
        <v>Lineamiento 11: Mujeres empleadas en sectores productivos no tradicionales.</v>
      </c>
      <c r="AO22" s="95">
        <f>SUMIFS('PLAN ACCIÓN Y SEGUIMIENTO P.P.'!AW$17:AW$118,'PLAN ACCIÓN Y SEGUIMIENTO P.P.'!F$17:F$118,$AN22,'PLAN ACCIÓN Y SEGUIMIENTO P.P.'!W$17:W$118,"&gt;0")+SUMIFS('PLAN ACCIÓN Y SEGUIMIENTO P.P.'!AY$17:AY$118,'PLAN ACCIÓN Y SEGUIMIENTO P.P.'!F$17:F$118,$AN22,'PLAN ACCIÓN Y SEGUIMIENTO P.P.'!W$17:W$118,"&gt;0")</f>
        <v>0</v>
      </c>
      <c r="AP22" s="192">
        <f>SUMIFS('PLAN ACCIÓN Y SEGUIMIENTO P.P.'!CZ$17:CZ$118,'PLAN ACCIÓN Y SEGUIMIENTO P.P.'!F$17:F$118,$AN22,'PLAN ACCIÓN Y SEGUIMIENTO P.P.'!W$17:W$118,"&gt;0")</f>
        <v>0</v>
      </c>
      <c r="AQ22" s="194">
        <f>SUMIFS('PLAN ACCIÓN Y SEGUIMIENTO P.P.'!DI$17:DI$118,'PLAN ACCIÓN Y SEGUIMIENTO P.P.'!F$17:F$118,AN22,'PLAN ACCIÓN Y SEGUIMIENTO P.P.'!AG$17:AG$118,"&gt;0")</f>
        <v>0</v>
      </c>
      <c r="AR22" s="93" t="str">
        <f t="shared" si="30"/>
        <v>REVISAR</v>
      </c>
      <c r="AS22" s="191" t="str">
        <f t="shared" si="31"/>
        <v>REVISAR</v>
      </c>
      <c r="AV22" s="540" t="s">
        <v>329</v>
      </c>
      <c r="AW22" s="541"/>
      <c r="AX22" s="541"/>
      <c r="AY22" s="542"/>
      <c r="AZ22" s="120">
        <f>COUNTIF('PLAN ACCIÓN Y SEGUIMIENTO P.P.'!L$17:L$118,"*"&amp;AV22&amp;"*")</f>
        <v>0</v>
      </c>
      <c r="BA22" s="88">
        <f>COUNTIFS('PLAN ACCIÓN Y SEGUIMIENTO P.P.'!L$17:L$118,"*"&amp;AV22&amp;"*",'PLAN ACCIÓN Y SEGUIMIENTO P.P.'!CV$17:CV$118,"&gt;0")</f>
        <v>0</v>
      </c>
      <c r="BB22" s="121" t="str">
        <f t="shared" si="36"/>
        <v>REVISAR</v>
      </c>
      <c r="BC22" s="88">
        <f>COUNTIFS('PLAN ACCIÓN Y SEGUIMIENTO P.P.'!L$17:L$118,"*"&amp;AV22&amp;"*",'PLAN ACCIÓN Y SEGUIMIENTO P.P.'!CZ$17:CZ$118,"&gt;0")</f>
        <v>0</v>
      </c>
      <c r="BD22" s="121" t="str">
        <f t="shared" si="37"/>
        <v>REVISAR</v>
      </c>
      <c r="BE22" s="88">
        <f>COUNTIFS('PLAN ACCIÓN Y SEGUIMIENTO P.P.'!L$17:L$118,"*"&amp;AV22&amp;"*",'PLAN ACCIÓN Y SEGUIMIENTO P.P.'!DF$17:DF$118,"&gt;0")</f>
        <v>0</v>
      </c>
      <c r="BF22" s="121" t="str">
        <f t="shared" si="38"/>
        <v>REVISAR</v>
      </c>
      <c r="BG22" s="88">
        <f>COUNTIFS('PLAN ACCIÓN Y SEGUIMIENTO P.P.'!L$17:L$118,"*"&amp;AV22&amp;"*",'PLAN ACCIÓN Y SEGUIMIENTO P.P.'!DI$17:DI$118,"&gt;0")</f>
        <v>0</v>
      </c>
      <c r="BH22" s="121" t="str">
        <f t="shared" si="39"/>
        <v>REVISAR</v>
      </c>
    </row>
    <row r="23" spans="1:60" s="2" customFormat="1" ht="31.5">
      <c r="A23" s="105"/>
      <c r="B23" s="142"/>
      <c r="C23" s="143"/>
      <c r="D23" s="145"/>
      <c r="E23" s="145"/>
      <c r="F23" s="145"/>
      <c r="G23" s="145"/>
      <c r="H23" s="112"/>
      <c r="I23" s="112"/>
      <c r="J23" s="144"/>
      <c r="K23" s="145"/>
      <c r="L23" s="145"/>
      <c r="M23" s="145"/>
      <c r="N23" s="145"/>
      <c r="O23" s="145"/>
      <c r="P23" s="107"/>
      <c r="Q23" s="107"/>
      <c r="R23" s="142"/>
      <c r="S23" s="4"/>
      <c r="T23" s="4"/>
      <c r="U23" s="4"/>
      <c r="V23" s="4"/>
      <c r="Y23" s="142"/>
      <c r="Z23" s="145"/>
      <c r="AA23" s="145"/>
      <c r="AB23" s="145"/>
      <c r="AC23" s="145"/>
      <c r="AD23" s="145"/>
      <c r="AE23" s="108"/>
      <c r="AF23" s="108"/>
      <c r="AG23" s="92" t="str">
        <f>+'PLAN ACCIÓN Y SEGUIMIENTO P.P.'!F29</f>
        <v>Lineamiento 12: Asociaciones y cooperativas de mujeres creadas con asesoria técnica y financiera.</v>
      </c>
      <c r="AH23" s="186">
        <f>SUMIFS('PLAN ACCIÓN Y SEGUIMIENTO P.P.'!DB$17:DB$118,'PLAN ACCIÓN Y SEGUIMIENTO P.P.'!F$17:F$118,$AG23,'PLAN ACCIÓN Y SEGUIMIENTO P.P.'!W$17:W$118,"&gt;0")</f>
        <v>0</v>
      </c>
      <c r="AI23" s="98">
        <v>0.5</v>
      </c>
      <c r="AJ23" s="99">
        <f>SUMIFS('PLAN ACCIÓN Y SEGUIMIENTO P.P.'!DK$17:DK$118,'PLAN ACCIÓN Y SEGUIMIENTO P.P.'!F$17:F$118,$AG23,'PLAN ACCIÓN Y SEGUIMIENTO P.P.'!AG$17:AG$118,"&gt;0")</f>
        <v>0</v>
      </c>
      <c r="AK23" s="98">
        <v>1</v>
      </c>
      <c r="AL23" s="114"/>
      <c r="AN23" s="92" t="str">
        <f t="shared" ref="AN23:AN28" si="40">AG23</f>
        <v>Lineamiento 12: Asociaciones y cooperativas de mujeres creadas con asesoria técnica y financiera.</v>
      </c>
      <c r="AO23" s="95">
        <f>SUMIFS('PLAN ACCIÓN Y SEGUIMIENTO P.P.'!AW$17:AW$118,'PLAN ACCIÓN Y SEGUIMIENTO P.P.'!F$17:F$118,$AN23,'PLAN ACCIÓN Y SEGUIMIENTO P.P.'!W$17:W$118,"&gt;0")+SUMIFS('PLAN ACCIÓN Y SEGUIMIENTO P.P.'!AY$17:AY$118,'PLAN ACCIÓN Y SEGUIMIENTO P.P.'!F$17:F$118,$AN23,'PLAN ACCIÓN Y SEGUIMIENTO P.P.'!W$17:W$118,"&gt;0")</f>
        <v>0</v>
      </c>
      <c r="AP23" s="192">
        <f>SUMIFS('PLAN ACCIÓN Y SEGUIMIENTO P.P.'!CZ$17:CZ$118,'PLAN ACCIÓN Y SEGUIMIENTO P.P.'!F$17:F$118,$AN23,'PLAN ACCIÓN Y SEGUIMIENTO P.P.'!W$17:W$118,"&gt;0")</f>
        <v>0</v>
      </c>
      <c r="AQ23" s="194">
        <f>SUMIFS('PLAN ACCIÓN Y SEGUIMIENTO P.P.'!DI$17:DI$118,'PLAN ACCIÓN Y SEGUIMIENTO P.P.'!F$17:F$118,AN23,'PLAN ACCIÓN Y SEGUIMIENTO P.P.'!AG$17:AG$118,"&gt;0")</f>
        <v>0</v>
      </c>
      <c r="AR23" s="93" t="str">
        <f t="shared" ref="AR23:AR28" si="41">IFERROR(((AP23*100%)/AO23),"REVISAR")</f>
        <v>REVISAR</v>
      </c>
      <c r="AS23" s="191" t="str">
        <f t="shared" ref="AS23:AS28" si="42">IFERROR(((AQ23*100%)/AO23),"REVISAR")</f>
        <v>REVISAR</v>
      </c>
      <c r="AV23" s="540" t="s">
        <v>330</v>
      </c>
      <c r="AW23" s="541"/>
      <c r="AX23" s="541"/>
      <c r="AY23" s="542"/>
      <c r="AZ23" s="120">
        <f>COUNTIF('PLAN ACCIÓN Y SEGUIMIENTO P.P.'!L$17:L$118,"*"&amp;AV23&amp;"*")</f>
        <v>0</v>
      </c>
      <c r="BA23" s="88">
        <f>COUNTIFS('PLAN ACCIÓN Y SEGUIMIENTO P.P.'!L$17:L$118,"*"&amp;AV23&amp;"*",'PLAN ACCIÓN Y SEGUIMIENTO P.P.'!CV$17:CV$118,"&gt;0")</f>
        <v>0</v>
      </c>
      <c r="BB23" s="121" t="str">
        <f t="shared" si="36"/>
        <v>REVISAR</v>
      </c>
      <c r="BC23" s="88">
        <f>COUNTIFS('PLAN ACCIÓN Y SEGUIMIENTO P.P.'!L$17:L$118,"*"&amp;AV23&amp;"*",'PLAN ACCIÓN Y SEGUIMIENTO P.P.'!CZ$17:CZ$118,"&gt;0")</f>
        <v>0</v>
      </c>
      <c r="BD23" s="121" t="str">
        <f t="shared" si="37"/>
        <v>REVISAR</v>
      </c>
      <c r="BE23" s="88">
        <f>COUNTIFS('PLAN ACCIÓN Y SEGUIMIENTO P.P.'!L$17:L$118,"*"&amp;AV23&amp;"*",'PLAN ACCIÓN Y SEGUIMIENTO P.P.'!DF$17:DF$118,"&gt;0")</f>
        <v>0</v>
      </c>
      <c r="BF23" s="121" t="str">
        <f t="shared" si="38"/>
        <v>REVISAR</v>
      </c>
      <c r="BG23" s="88">
        <f>COUNTIFS('PLAN ACCIÓN Y SEGUIMIENTO P.P.'!L$17:L$118,"*"&amp;AV23&amp;"*",'PLAN ACCIÓN Y SEGUIMIENTO P.P.'!DI$17:DI$118,"&gt;0")</f>
        <v>0</v>
      </c>
      <c r="BH23" s="121" t="str">
        <f t="shared" si="39"/>
        <v>REVISAR</v>
      </c>
    </row>
    <row r="24" spans="1:60" s="2" customFormat="1" ht="31.5">
      <c r="A24" s="105"/>
      <c r="B24" s="142"/>
      <c r="C24" s="143"/>
      <c r="D24" s="145"/>
      <c r="E24" s="145"/>
      <c r="F24" s="145"/>
      <c r="G24" s="145"/>
      <c r="H24" s="112"/>
      <c r="I24" s="112"/>
      <c r="J24" s="144"/>
      <c r="K24" s="145"/>
      <c r="L24" s="145"/>
      <c r="M24" s="145"/>
      <c r="N24" s="145"/>
      <c r="O24" s="145"/>
      <c r="P24" s="107"/>
      <c r="Q24" s="107"/>
      <c r="R24" s="142"/>
      <c r="S24" s="4"/>
      <c r="T24" s="4"/>
      <c r="U24" s="4"/>
      <c r="V24" s="4"/>
      <c r="Y24" s="142"/>
      <c r="Z24" s="145"/>
      <c r="AA24" s="145"/>
      <c r="AB24" s="145"/>
      <c r="AC24" s="145"/>
      <c r="AD24" s="145"/>
      <c r="AE24" s="108"/>
      <c r="AF24" s="108"/>
      <c r="AG24" s="92" t="str">
        <f>+'PLAN ACCIÓN Y SEGUIMIENTO P.P.'!F30</f>
        <v xml:space="preserve">Lineamiento 13: espacios empresariales y de emprendimiento realizadas.  </v>
      </c>
      <c r="AH24" s="186">
        <f>SUMIFS('PLAN ACCIÓN Y SEGUIMIENTO P.P.'!DB$17:DB$118,'PLAN ACCIÓN Y SEGUIMIENTO P.P.'!F$17:F$118,$AG24,'PLAN ACCIÓN Y SEGUIMIENTO P.P.'!W$17:W$118,"&gt;0")</f>
        <v>0</v>
      </c>
      <c r="AI24" s="98">
        <v>0.5</v>
      </c>
      <c r="AJ24" s="99">
        <f>SUMIFS('PLAN ACCIÓN Y SEGUIMIENTO P.P.'!DK$17:DK$118,'PLAN ACCIÓN Y SEGUIMIENTO P.P.'!F$17:F$118,$AG24,'PLAN ACCIÓN Y SEGUIMIENTO P.P.'!AG$17:AG$118,"&gt;0")</f>
        <v>0</v>
      </c>
      <c r="AK24" s="98">
        <v>1</v>
      </c>
      <c r="AL24" s="114"/>
      <c r="AN24" s="92" t="str">
        <f t="shared" si="40"/>
        <v xml:space="preserve">Lineamiento 13: espacios empresariales y de emprendimiento realizadas.  </v>
      </c>
      <c r="AO24" s="95">
        <f>SUMIFS('PLAN ACCIÓN Y SEGUIMIENTO P.P.'!AW$17:AW$118,'PLAN ACCIÓN Y SEGUIMIENTO P.P.'!F$17:F$118,$AN24,'PLAN ACCIÓN Y SEGUIMIENTO P.P.'!W$17:W$118,"&gt;0")+SUMIFS('PLAN ACCIÓN Y SEGUIMIENTO P.P.'!AY$17:AY$118,'PLAN ACCIÓN Y SEGUIMIENTO P.P.'!F$17:F$118,$AN24,'PLAN ACCIÓN Y SEGUIMIENTO P.P.'!W$17:W$118,"&gt;0")</f>
        <v>0</v>
      </c>
      <c r="AP24" s="192">
        <f>SUMIFS('PLAN ACCIÓN Y SEGUIMIENTO P.P.'!CZ$17:CZ$118,'PLAN ACCIÓN Y SEGUIMIENTO P.P.'!F$17:F$118,$AN24,'PLAN ACCIÓN Y SEGUIMIENTO P.P.'!W$17:W$118,"&gt;0")</f>
        <v>0</v>
      </c>
      <c r="AQ24" s="194">
        <f>SUMIFS('PLAN ACCIÓN Y SEGUIMIENTO P.P.'!DI$17:DI$118,'PLAN ACCIÓN Y SEGUIMIENTO P.P.'!F$17:F$118,AN24,'PLAN ACCIÓN Y SEGUIMIENTO P.P.'!AG$17:AG$118,"&gt;0")</f>
        <v>0</v>
      </c>
      <c r="AR24" s="93" t="str">
        <f t="shared" si="41"/>
        <v>REVISAR</v>
      </c>
      <c r="AS24" s="191" t="str">
        <f t="shared" si="42"/>
        <v>REVISAR</v>
      </c>
      <c r="AV24" s="540" t="s">
        <v>288</v>
      </c>
      <c r="AW24" s="541"/>
      <c r="AX24" s="541"/>
      <c r="AY24" s="542"/>
      <c r="AZ24" s="120">
        <f>COUNTIF('PLAN ACCIÓN Y SEGUIMIENTO P.P.'!L$17:L$118,"*"&amp;AV24&amp;"*")</f>
        <v>0</v>
      </c>
      <c r="BA24" s="88">
        <f>COUNTIFS('PLAN ACCIÓN Y SEGUIMIENTO P.P.'!L$17:L$118,"*"&amp;AV24&amp;"*",'PLAN ACCIÓN Y SEGUIMIENTO P.P.'!CV$17:CV$118,"&gt;0")</f>
        <v>0</v>
      </c>
      <c r="BB24" s="121" t="str">
        <f t="shared" ref="BB24" si="43">IFERROR(BA24/AZ24,"REVISAR")</f>
        <v>REVISAR</v>
      </c>
      <c r="BC24" s="88">
        <f>COUNTIFS('PLAN ACCIÓN Y SEGUIMIENTO P.P.'!L$17:L$118,"*"&amp;AV24&amp;"*",'PLAN ACCIÓN Y SEGUIMIENTO P.P.'!CZ$17:CZ$118,"&gt;0")</f>
        <v>0</v>
      </c>
      <c r="BD24" s="121" t="str">
        <f t="shared" ref="BD24" si="44">IFERROR(BC24/AZ24,"REVISAR")</f>
        <v>REVISAR</v>
      </c>
      <c r="BE24" s="88">
        <f>COUNTIFS('PLAN ACCIÓN Y SEGUIMIENTO P.P.'!L$17:L$118,"*"&amp;AV24&amp;"*",'PLAN ACCIÓN Y SEGUIMIENTO P.P.'!DF$17:DF$118,"&gt;0")</f>
        <v>0</v>
      </c>
      <c r="BF24" s="121" t="str">
        <f t="shared" ref="BF24" si="45">IFERROR(BE24/AZ24,"REVISAR")</f>
        <v>REVISAR</v>
      </c>
      <c r="BG24" s="88">
        <f>COUNTIFS('PLAN ACCIÓN Y SEGUIMIENTO P.P.'!L$17:L$118,"*"&amp;AV24&amp;"*",'PLAN ACCIÓN Y SEGUIMIENTO P.P.'!DI$17:DI$118,"&gt;0")</f>
        <v>0</v>
      </c>
      <c r="BH24" s="121" t="str">
        <f t="shared" ref="BH24" si="46">IFERROR(BG24/AZ24,"REVISAR")</f>
        <v>REVISAR</v>
      </c>
    </row>
    <row r="25" spans="1:60" s="2" customFormat="1" ht="63" customHeight="1">
      <c r="A25" s="105"/>
      <c r="B25" s="142"/>
      <c r="C25" s="143"/>
      <c r="D25" s="145"/>
      <c r="E25" s="145"/>
      <c r="F25" s="145"/>
      <c r="G25" s="145"/>
      <c r="H25" s="112"/>
      <c r="I25" s="112"/>
      <c r="J25" s="144"/>
      <c r="K25" s="145"/>
      <c r="L25" s="145"/>
      <c r="M25" s="145"/>
      <c r="N25" s="145"/>
      <c r="O25" s="145"/>
      <c r="P25" s="107"/>
      <c r="Q25" s="107"/>
      <c r="R25" s="142"/>
      <c r="S25" s="4"/>
      <c r="T25" s="4"/>
      <c r="U25" s="4"/>
      <c r="V25" s="4"/>
      <c r="Y25" s="142"/>
      <c r="Z25" s="145"/>
      <c r="AA25" s="145"/>
      <c r="AB25" s="145"/>
      <c r="AC25" s="145"/>
      <c r="AD25" s="145"/>
      <c r="AE25" s="108"/>
      <c r="AF25" s="108"/>
      <c r="AG25" s="92" t="str">
        <f>+'PLAN ACCIÓN Y SEGUIMIENTO P.P.'!F31</f>
        <v>Lineamiento 14: Agrupación de empresas (Clúster) de mujeres conformado.</v>
      </c>
      <c r="AH25" s="186">
        <f>SUMIFS('PLAN ACCIÓN Y SEGUIMIENTO P.P.'!DB$17:DB$118,'PLAN ACCIÓN Y SEGUIMIENTO P.P.'!F$17:F$118,$AG25,'PLAN ACCIÓN Y SEGUIMIENTO P.P.'!W$17:W$118,"&gt;0")</f>
        <v>0</v>
      </c>
      <c r="AI25" s="98">
        <v>0.5</v>
      </c>
      <c r="AJ25" s="99">
        <f>SUMIFS('PLAN ACCIÓN Y SEGUIMIENTO P.P.'!DK$17:DK$118,'PLAN ACCIÓN Y SEGUIMIENTO P.P.'!F$17:F$118,$AG25,'PLAN ACCIÓN Y SEGUIMIENTO P.P.'!AG$17:AG$118,"&gt;0")</f>
        <v>0</v>
      </c>
      <c r="AK25" s="98">
        <v>1</v>
      </c>
      <c r="AL25" s="114"/>
      <c r="AN25" s="92" t="str">
        <f t="shared" si="40"/>
        <v>Lineamiento 14: Agrupación de empresas (Clúster) de mujeres conformado.</v>
      </c>
      <c r="AO25" s="95">
        <f>SUMIFS('PLAN ACCIÓN Y SEGUIMIENTO P.P.'!AW$17:AW$118,'PLAN ACCIÓN Y SEGUIMIENTO P.P.'!F$17:F$118,$AN25,'PLAN ACCIÓN Y SEGUIMIENTO P.P.'!W$17:W$118,"&gt;0")+SUMIFS('PLAN ACCIÓN Y SEGUIMIENTO P.P.'!AY$17:AY$118,'PLAN ACCIÓN Y SEGUIMIENTO P.P.'!F$17:F$118,$AN25,'PLAN ACCIÓN Y SEGUIMIENTO P.P.'!W$17:W$118,"&gt;0")</f>
        <v>0</v>
      </c>
      <c r="AP25" s="192">
        <f>SUMIFS('PLAN ACCIÓN Y SEGUIMIENTO P.P.'!CZ$17:CZ$118,'PLAN ACCIÓN Y SEGUIMIENTO P.P.'!F$17:F$118,$AN25,'PLAN ACCIÓN Y SEGUIMIENTO P.P.'!W$17:W$118,"&gt;0")</f>
        <v>16086000</v>
      </c>
      <c r="AQ25" s="194">
        <f>SUMIFS('PLAN ACCIÓN Y SEGUIMIENTO P.P.'!DI$17:DI$118,'PLAN ACCIÓN Y SEGUIMIENTO P.P.'!F$17:F$118,AN25,'PLAN ACCIÓN Y SEGUIMIENTO P.P.'!AG$17:AG$118,"&gt;0")</f>
        <v>0</v>
      </c>
      <c r="AR25" s="93" t="str">
        <f t="shared" si="41"/>
        <v>REVISAR</v>
      </c>
      <c r="AS25" s="191" t="str">
        <f t="shared" si="42"/>
        <v>REVISAR</v>
      </c>
      <c r="AV25" s="540" t="s">
        <v>322</v>
      </c>
      <c r="AW25" s="541"/>
      <c r="AX25" s="541"/>
      <c r="AY25" s="542"/>
      <c r="AZ25" s="120">
        <f>COUNTIF('PLAN ACCIÓN Y SEGUIMIENTO P.P.'!L$17:L$118,"*"&amp;AV25&amp;"*")</f>
        <v>0</v>
      </c>
      <c r="BA25" s="88">
        <f>COUNTIFS('PLAN ACCIÓN Y SEGUIMIENTO P.P.'!L$17:L$118,"*"&amp;AV25&amp;"*",'PLAN ACCIÓN Y SEGUIMIENTO P.P.'!CV$17:CV$118,"&gt;0")</f>
        <v>0</v>
      </c>
      <c r="BB25" s="121" t="str">
        <f t="shared" ref="BB25:BB37" si="47">IFERROR(BA25/AZ25,"REVISAR")</f>
        <v>REVISAR</v>
      </c>
      <c r="BC25" s="88">
        <f>COUNTIFS('PLAN ACCIÓN Y SEGUIMIENTO P.P.'!L$17:L$118,"*"&amp;AV25&amp;"*",'PLAN ACCIÓN Y SEGUIMIENTO P.P.'!CZ$17:CZ$118,"&gt;0")</f>
        <v>0</v>
      </c>
      <c r="BD25" s="121" t="str">
        <f t="shared" ref="BD25:BD37" si="48">IFERROR(BC25/AZ25,"REVISAR")</f>
        <v>REVISAR</v>
      </c>
      <c r="BE25" s="88">
        <f>COUNTIFS('PLAN ACCIÓN Y SEGUIMIENTO P.P.'!L$17:L$118,"*"&amp;AV25&amp;"*",'PLAN ACCIÓN Y SEGUIMIENTO P.P.'!DF$17:DF$118,"&gt;0")</f>
        <v>0</v>
      </c>
      <c r="BF25" s="121" t="str">
        <f t="shared" ref="BF25:BF37" si="49">IFERROR(BE25/AZ25,"REVISAR")</f>
        <v>REVISAR</v>
      </c>
      <c r="BG25" s="88">
        <f>COUNTIFS('PLAN ACCIÓN Y SEGUIMIENTO P.P.'!L$17:L$118,"*"&amp;AV25&amp;"*",'PLAN ACCIÓN Y SEGUIMIENTO P.P.'!DI$17:DI$118,"&gt;0")</f>
        <v>0</v>
      </c>
      <c r="BH25" s="121" t="str">
        <f t="shared" ref="BH25:BH37" si="50">IFERROR(BG25/AZ25,"REVISAR")</f>
        <v>REVISAR</v>
      </c>
    </row>
    <row r="26" spans="1:60" s="2" customFormat="1" ht="63">
      <c r="A26" s="105"/>
      <c r="B26" s="142"/>
      <c r="C26" s="143"/>
      <c r="D26" s="145"/>
      <c r="E26" s="145"/>
      <c r="F26" s="145"/>
      <c r="G26" s="145"/>
      <c r="H26" s="112"/>
      <c r="I26" s="112"/>
      <c r="J26" s="144"/>
      <c r="K26" s="145"/>
      <c r="L26" s="145"/>
      <c r="M26" s="145"/>
      <c r="N26" s="145"/>
      <c r="O26" s="145"/>
      <c r="P26" s="107"/>
      <c r="Q26" s="107"/>
      <c r="R26" s="142"/>
      <c r="S26" s="4"/>
      <c r="T26" s="4"/>
      <c r="U26" s="4"/>
      <c r="V26" s="4"/>
      <c r="Y26" s="142"/>
      <c r="Z26" s="145"/>
      <c r="AA26" s="145"/>
      <c r="AB26" s="145"/>
      <c r="AC26" s="145"/>
      <c r="AD26" s="145"/>
      <c r="AE26" s="108"/>
      <c r="AF26" s="108"/>
      <c r="AG26" s="92" t="str">
        <f>+'PLAN ACCIÓN Y SEGUIMIENTO P.P.'!F32</f>
        <v xml:space="preserve">Lineamiento 15: Se propone realizar al menos una feria de construcción anual en convenio entre el municipio y el sector privado para que se ofrezca un porcentaje de subsidios a mujeres cabeza de hogar. </v>
      </c>
      <c r="AH26" s="186">
        <f>SUMIFS('PLAN ACCIÓN Y SEGUIMIENTO P.P.'!DB$17:DB$118,'PLAN ACCIÓN Y SEGUIMIENTO P.P.'!F$17:F$118,$AG26,'PLAN ACCIÓN Y SEGUIMIENTO P.P.'!W$17:W$118,"&gt;0")</f>
        <v>0</v>
      </c>
      <c r="AI26" s="98">
        <v>0.5</v>
      </c>
      <c r="AJ26" s="99">
        <f>SUMIFS('PLAN ACCIÓN Y SEGUIMIENTO P.P.'!DK$17:DK$118,'PLAN ACCIÓN Y SEGUIMIENTO P.P.'!F$17:F$118,$AG26,'PLAN ACCIÓN Y SEGUIMIENTO P.P.'!AG$17:AG$118,"&gt;0")</f>
        <v>0</v>
      </c>
      <c r="AK26" s="98">
        <v>1</v>
      </c>
      <c r="AL26" s="114"/>
      <c r="AN26" s="92" t="str">
        <f t="shared" si="40"/>
        <v xml:space="preserve">Lineamiento 15: Se propone realizar al menos una feria de construcción anual en convenio entre el municipio y el sector privado para que se ofrezca un porcentaje de subsidios a mujeres cabeza de hogar. </v>
      </c>
      <c r="AO26" s="95">
        <f>SUMIFS('PLAN ACCIÓN Y SEGUIMIENTO P.P.'!AW$17:AW$118,'PLAN ACCIÓN Y SEGUIMIENTO P.P.'!F$17:F$118,$AN26,'PLAN ACCIÓN Y SEGUIMIENTO P.P.'!W$17:W$118,"&gt;0")+SUMIFS('PLAN ACCIÓN Y SEGUIMIENTO P.P.'!AY$17:AY$118,'PLAN ACCIÓN Y SEGUIMIENTO P.P.'!F$17:F$118,$AN26,'PLAN ACCIÓN Y SEGUIMIENTO P.P.'!W$17:W$118,"&gt;0")</f>
        <v>0</v>
      </c>
      <c r="AP26" s="192">
        <f>SUMIFS('PLAN ACCIÓN Y SEGUIMIENTO P.P.'!CZ$17:CZ$118,'PLAN ACCIÓN Y SEGUIMIENTO P.P.'!F$17:F$118,$AN26,'PLAN ACCIÓN Y SEGUIMIENTO P.P.'!W$17:W$118,"&gt;0")</f>
        <v>0</v>
      </c>
      <c r="AQ26" s="194">
        <f>SUMIFS('PLAN ACCIÓN Y SEGUIMIENTO P.P.'!DI$17:DI$118,'PLAN ACCIÓN Y SEGUIMIENTO P.P.'!F$17:F$118,AN26,'PLAN ACCIÓN Y SEGUIMIENTO P.P.'!AG$17:AG$118,"&gt;0")</f>
        <v>0</v>
      </c>
      <c r="AR26" s="93" t="str">
        <f t="shared" si="41"/>
        <v>REVISAR</v>
      </c>
      <c r="AS26" s="191" t="str">
        <f t="shared" si="42"/>
        <v>REVISAR</v>
      </c>
      <c r="AV26" s="540" t="s">
        <v>321</v>
      </c>
      <c r="AW26" s="541"/>
      <c r="AX26" s="541"/>
      <c r="AY26" s="542"/>
      <c r="AZ26" s="120">
        <f>COUNTIF('PLAN ACCIÓN Y SEGUIMIENTO P.P.'!L$17:L$118,"*"&amp;AV26&amp;"*")</f>
        <v>0</v>
      </c>
      <c r="BA26" s="88">
        <f>COUNTIFS('PLAN ACCIÓN Y SEGUIMIENTO P.P.'!L$17:L$118,"*"&amp;AV26&amp;"*",'PLAN ACCIÓN Y SEGUIMIENTO P.P.'!CV$17:CV$118,"&gt;0")</f>
        <v>0</v>
      </c>
      <c r="BB26" s="121" t="str">
        <f t="shared" si="47"/>
        <v>REVISAR</v>
      </c>
      <c r="BC26" s="88">
        <f>COUNTIFS('PLAN ACCIÓN Y SEGUIMIENTO P.P.'!L$17:L$118,"*"&amp;AV26&amp;"*",'PLAN ACCIÓN Y SEGUIMIENTO P.P.'!CZ$17:CZ$118,"&gt;0")</f>
        <v>0</v>
      </c>
      <c r="BD26" s="121" t="str">
        <f t="shared" si="48"/>
        <v>REVISAR</v>
      </c>
      <c r="BE26" s="88">
        <f>COUNTIFS('PLAN ACCIÓN Y SEGUIMIENTO P.P.'!L$17:L$118,"*"&amp;AV26&amp;"*",'PLAN ACCIÓN Y SEGUIMIENTO P.P.'!DF$17:DF$118,"&gt;0")</f>
        <v>0</v>
      </c>
      <c r="BF26" s="121" t="str">
        <f t="shared" si="49"/>
        <v>REVISAR</v>
      </c>
      <c r="BG26" s="88">
        <f>COUNTIFS('PLAN ACCIÓN Y SEGUIMIENTO P.P.'!L$17:L$118,"*"&amp;AV26&amp;"*",'PLAN ACCIÓN Y SEGUIMIENTO P.P.'!DI$17:DI$118,"&gt;0")</f>
        <v>0</v>
      </c>
      <c r="BH26" s="121" t="str">
        <f t="shared" si="50"/>
        <v>REVISAR</v>
      </c>
    </row>
    <row r="27" spans="1:60" s="2" customFormat="1" ht="47.25" customHeight="1">
      <c r="A27" s="105"/>
      <c r="B27" s="142"/>
      <c r="C27" s="143"/>
      <c r="D27" s="145"/>
      <c r="E27" s="145"/>
      <c r="F27" s="145"/>
      <c r="G27" s="145"/>
      <c r="H27" s="112"/>
      <c r="I27" s="112"/>
      <c r="J27" s="144"/>
      <c r="K27" s="145"/>
      <c r="L27" s="145"/>
      <c r="M27" s="145"/>
      <c r="N27" s="145"/>
      <c r="O27" s="145"/>
      <c r="P27" s="107"/>
      <c r="Q27" s="107"/>
      <c r="R27" s="142"/>
      <c r="S27" s="4"/>
      <c r="T27" s="4"/>
      <c r="U27" s="4"/>
      <c r="V27" s="4"/>
      <c r="Y27" s="142"/>
      <c r="Z27" s="145"/>
      <c r="AA27" s="145"/>
      <c r="AB27" s="145"/>
      <c r="AC27" s="145"/>
      <c r="AD27" s="145"/>
      <c r="AE27" s="108"/>
      <c r="AF27" s="108"/>
      <c r="AG27" s="92" t="str">
        <f>+'PLAN ACCIÓN Y SEGUIMIENTO P.P.'!F33</f>
        <v>Lineamiento 16: Mujeres que ostentan derecho de propiedad con la  adquisición de vivienda de interés social.</v>
      </c>
      <c r="AH27" s="186">
        <f>SUMIFS('PLAN ACCIÓN Y SEGUIMIENTO P.P.'!DB$17:DB$118,'PLAN ACCIÓN Y SEGUIMIENTO P.P.'!F$17:F$118,$AG27,'PLAN ACCIÓN Y SEGUIMIENTO P.P.'!W$17:W$118,"&gt;0")</f>
        <v>0</v>
      </c>
      <c r="AI27" s="98">
        <v>0.5</v>
      </c>
      <c r="AJ27" s="99">
        <f>SUMIFS('PLAN ACCIÓN Y SEGUIMIENTO P.P.'!DK$17:DK$118,'PLAN ACCIÓN Y SEGUIMIENTO P.P.'!F$17:F$118,$AG27,'PLAN ACCIÓN Y SEGUIMIENTO P.P.'!AG$17:AG$118,"&gt;0")</f>
        <v>0</v>
      </c>
      <c r="AK27" s="98">
        <v>1</v>
      </c>
      <c r="AL27" s="114"/>
      <c r="AN27" s="92" t="str">
        <f t="shared" si="40"/>
        <v>Lineamiento 16: Mujeres que ostentan derecho de propiedad con la  adquisición de vivienda de interés social.</v>
      </c>
      <c r="AO27" s="95">
        <f>SUMIFS('PLAN ACCIÓN Y SEGUIMIENTO P.P.'!AW$17:AW$118,'PLAN ACCIÓN Y SEGUIMIENTO P.P.'!F$17:F$118,$AN27,'PLAN ACCIÓN Y SEGUIMIENTO P.P.'!W$17:W$118,"&gt;0")+SUMIFS('PLAN ACCIÓN Y SEGUIMIENTO P.P.'!AY$17:AY$118,'PLAN ACCIÓN Y SEGUIMIENTO P.P.'!F$17:F$118,$AN27,'PLAN ACCIÓN Y SEGUIMIENTO P.P.'!W$17:W$118,"&gt;0")</f>
        <v>0</v>
      </c>
      <c r="AP27" s="192">
        <f>SUMIFS('PLAN ACCIÓN Y SEGUIMIENTO P.P.'!CZ$17:CZ$118,'PLAN ACCIÓN Y SEGUIMIENTO P.P.'!F$17:F$118,$AN27,'PLAN ACCIÓN Y SEGUIMIENTO P.P.'!W$17:W$118,"&gt;0")</f>
        <v>0</v>
      </c>
      <c r="AQ27" s="194">
        <f>SUMIFS('PLAN ACCIÓN Y SEGUIMIENTO P.P.'!DI$17:DI$118,'PLAN ACCIÓN Y SEGUIMIENTO P.P.'!F$17:F$118,AN27,'PLAN ACCIÓN Y SEGUIMIENTO P.P.'!AG$17:AG$118,"&gt;0")</f>
        <v>0</v>
      </c>
      <c r="AR27" s="93" t="str">
        <f t="shared" si="41"/>
        <v>REVISAR</v>
      </c>
      <c r="AS27" s="191" t="str">
        <f t="shared" si="42"/>
        <v>REVISAR</v>
      </c>
      <c r="AV27" s="540" t="s">
        <v>320</v>
      </c>
      <c r="AW27" s="541"/>
      <c r="AX27" s="541"/>
      <c r="AY27" s="542"/>
      <c r="AZ27" s="120">
        <f>COUNTIF('PLAN ACCIÓN Y SEGUIMIENTO P.P.'!L$17:L$118,"*"&amp;AV27&amp;"*")</f>
        <v>0</v>
      </c>
      <c r="BA27" s="88">
        <f>COUNTIFS('PLAN ACCIÓN Y SEGUIMIENTO P.P.'!L$17:L$118,"*"&amp;AV27&amp;"*",'PLAN ACCIÓN Y SEGUIMIENTO P.P.'!CV$17:CV$118,"&gt;0")</f>
        <v>0</v>
      </c>
      <c r="BB27" s="121" t="str">
        <f t="shared" si="47"/>
        <v>REVISAR</v>
      </c>
      <c r="BC27" s="88">
        <f>COUNTIFS('PLAN ACCIÓN Y SEGUIMIENTO P.P.'!L$17:L$118,"*"&amp;AV27&amp;"*",'PLAN ACCIÓN Y SEGUIMIENTO P.P.'!CZ$17:CZ$118,"&gt;0")</f>
        <v>0</v>
      </c>
      <c r="BD27" s="121" t="str">
        <f t="shared" si="48"/>
        <v>REVISAR</v>
      </c>
      <c r="BE27" s="88">
        <f>COUNTIFS('PLAN ACCIÓN Y SEGUIMIENTO P.P.'!L$17:L$118,"*"&amp;AV27&amp;"*",'PLAN ACCIÓN Y SEGUIMIENTO P.P.'!DF$17:DF$118,"&gt;0")</f>
        <v>0</v>
      </c>
      <c r="BF27" s="121" t="str">
        <f t="shared" si="49"/>
        <v>REVISAR</v>
      </c>
      <c r="BG27" s="88">
        <f>COUNTIFS('PLAN ACCIÓN Y SEGUIMIENTO P.P.'!L$17:L$118,"*"&amp;AV27&amp;"*",'PLAN ACCIÓN Y SEGUIMIENTO P.P.'!DI$17:DI$118,"&gt;0")</f>
        <v>0</v>
      </c>
      <c r="BH27" s="121" t="str">
        <f t="shared" si="50"/>
        <v>REVISAR</v>
      </c>
    </row>
    <row r="28" spans="1:60" s="2" customFormat="1" ht="47.25" customHeight="1">
      <c r="A28" s="105"/>
      <c r="B28" s="142"/>
      <c r="C28" s="143"/>
      <c r="D28" s="145"/>
      <c r="E28" s="145"/>
      <c r="F28" s="145"/>
      <c r="G28" s="145"/>
      <c r="H28" s="112"/>
      <c r="I28" s="112"/>
      <c r="J28" s="144"/>
      <c r="K28" s="145"/>
      <c r="L28" s="145"/>
      <c r="M28" s="145"/>
      <c r="N28" s="145"/>
      <c r="O28" s="145"/>
      <c r="P28" s="107"/>
      <c r="Q28" s="107"/>
      <c r="R28" s="142"/>
      <c r="S28" s="4"/>
      <c r="T28" s="4"/>
      <c r="U28" s="4"/>
      <c r="V28" s="4"/>
      <c r="Y28" s="142"/>
      <c r="Z28" s="145"/>
      <c r="AA28" s="145"/>
      <c r="AB28" s="145"/>
      <c r="AC28" s="145"/>
      <c r="AD28" s="145"/>
      <c r="AE28" s="108"/>
      <c r="AF28" s="108"/>
      <c r="AG28" s="92" t="str">
        <f>+'PLAN ACCIÓN Y SEGUIMIENTO P.P.'!F34</f>
        <v>Lineamiento 17: Mujeres que han accedido a subsidios de vivienda de interés prioritario VIP reubicadas de zonas de alto riesgo ambiental.</v>
      </c>
      <c r="AH28" s="186">
        <f>SUMIFS('PLAN ACCIÓN Y SEGUIMIENTO P.P.'!DB$17:DB$118,'PLAN ACCIÓN Y SEGUIMIENTO P.P.'!F$17:F$118,$AG28,'PLAN ACCIÓN Y SEGUIMIENTO P.P.'!W$17:W$118,"&gt;0")</f>
        <v>0</v>
      </c>
      <c r="AI28" s="98">
        <v>0.5</v>
      </c>
      <c r="AJ28" s="99">
        <f>SUMIFS('PLAN ACCIÓN Y SEGUIMIENTO P.P.'!DK$17:DK$118,'PLAN ACCIÓN Y SEGUIMIENTO P.P.'!F$17:F$118,$AG28,'PLAN ACCIÓN Y SEGUIMIENTO P.P.'!AG$17:AG$118,"&gt;0")</f>
        <v>0</v>
      </c>
      <c r="AK28" s="98">
        <v>1</v>
      </c>
      <c r="AL28" s="114"/>
      <c r="AN28" s="92" t="str">
        <f t="shared" si="40"/>
        <v>Lineamiento 17: Mujeres que han accedido a subsidios de vivienda de interés prioritario VIP reubicadas de zonas de alto riesgo ambiental.</v>
      </c>
      <c r="AO28" s="95">
        <f>SUMIFS('PLAN ACCIÓN Y SEGUIMIENTO P.P.'!AW$17:AW$118,'PLAN ACCIÓN Y SEGUIMIENTO P.P.'!F$17:F$118,$AN28,'PLAN ACCIÓN Y SEGUIMIENTO P.P.'!W$17:W$118,"&gt;0")+SUMIFS('PLAN ACCIÓN Y SEGUIMIENTO P.P.'!AY$17:AY$118,'PLAN ACCIÓN Y SEGUIMIENTO P.P.'!F$17:F$118,$AN28,'PLAN ACCIÓN Y SEGUIMIENTO P.P.'!W$17:W$118,"&gt;0")</f>
        <v>0</v>
      </c>
      <c r="AP28" s="192">
        <f>SUMIFS('PLAN ACCIÓN Y SEGUIMIENTO P.P.'!CZ$17:CZ$118,'PLAN ACCIÓN Y SEGUIMIENTO P.P.'!F$17:F$118,$AN28,'PLAN ACCIÓN Y SEGUIMIENTO P.P.'!W$17:W$118,"&gt;0")</f>
        <v>13144000</v>
      </c>
      <c r="AQ28" s="194">
        <f>SUMIFS('PLAN ACCIÓN Y SEGUIMIENTO P.P.'!DI$17:DI$118,'PLAN ACCIÓN Y SEGUIMIENTO P.P.'!F$17:F$118,AN28,'PLAN ACCIÓN Y SEGUIMIENTO P.P.'!AG$17:AG$118,"&gt;0")</f>
        <v>0</v>
      </c>
      <c r="AR28" s="93" t="str">
        <f t="shared" si="41"/>
        <v>REVISAR</v>
      </c>
      <c r="AS28" s="191" t="str">
        <f t="shared" si="42"/>
        <v>REVISAR</v>
      </c>
      <c r="AV28" s="540" t="s">
        <v>317</v>
      </c>
      <c r="AW28" s="541"/>
      <c r="AX28" s="541"/>
      <c r="AY28" s="542"/>
      <c r="AZ28" s="120">
        <f>COUNTIF('PLAN ACCIÓN Y SEGUIMIENTO P.P.'!L$17:L$118,"*"&amp;AV28&amp;"*")</f>
        <v>0</v>
      </c>
      <c r="BA28" s="88">
        <f>COUNTIFS('PLAN ACCIÓN Y SEGUIMIENTO P.P.'!L$17:L$118,"*"&amp;AV28&amp;"*",'PLAN ACCIÓN Y SEGUIMIENTO P.P.'!CV$17:CV$118,"&gt;0")</f>
        <v>0</v>
      </c>
      <c r="BB28" s="121" t="str">
        <f t="shared" si="47"/>
        <v>REVISAR</v>
      </c>
      <c r="BC28" s="88">
        <f>COUNTIFS('PLAN ACCIÓN Y SEGUIMIENTO P.P.'!L$17:L$118,"*"&amp;AV28&amp;"*",'PLAN ACCIÓN Y SEGUIMIENTO P.P.'!CZ$17:CZ$118,"&gt;0")</f>
        <v>0</v>
      </c>
      <c r="BD28" s="121" t="str">
        <f t="shared" si="48"/>
        <v>REVISAR</v>
      </c>
      <c r="BE28" s="88">
        <f>COUNTIFS('PLAN ACCIÓN Y SEGUIMIENTO P.P.'!L$17:L$118,"*"&amp;AV28&amp;"*",'PLAN ACCIÓN Y SEGUIMIENTO P.P.'!DF$17:DF$118,"&gt;0")</f>
        <v>0</v>
      </c>
      <c r="BF28" s="121" t="str">
        <f t="shared" si="49"/>
        <v>REVISAR</v>
      </c>
      <c r="BG28" s="88">
        <f>COUNTIFS('PLAN ACCIÓN Y SEGUIMIENTO P.P.'!L$17:L$118,"*"&amp;AV28&amp;"*",'PLAN ACCIÓN Y SEGUIMIENTO P.P.'!DI$17:DI$118,"&gt;0")</f>
        <v>0</v>
      </c>
      <c r="BH28" s="121" t="str">
        <f t="shared" si="50"/>
        <v>REVISAR</v>
      </c>
    </row>
    <row r="29" spans="1:60" s="2" customFormat="1" ht="15.75">
      <c r="A29" s="105"/>
      <c r="B29" s="142"/>
      <c r="C29" s="143"/>
      <c r="D29" s="145"/>
      <c r="E29" s="145"/>
      <c r="F29" s="145"/>
      <c r="G29" s="145"/>
      <c r="H29" s="112"/>
      <c r="I29" s="112"/>
      <c r="J29" s="144"/>
      <c r="K29" s="145"/>
      <c r="L29" s="145"/>
      <c r="M29" s="145"/>
      <c r="N29" s="145"/>
      <c r="O29" s="145"/>
      <c r="P29" s="107"/>
      <c r="Q29" s="107"/>
      <c r="R29" s="142"/>
      <c r="S29" s="4"/>
      <c r="T29" s="4"/>
      <c r="U29" s="4"/>
      <c r="V29" s="4"/>
      <c r="Y29" s="142"/>
      <c r="Z29" s="145"/>
      <c r="AA29" s="145"/>
      <c r="AB29" s="145"/>
      <c r="AC29" s="145"/>
      <c r="AD29" s="145"/>
      <c r="AE29" s="108"/>
      <c r="AF29" s="108"/>
      <c r="AG29" s="92" t="str">
        <f>+'PLAN ACCIÓN Y SEGUIMIENTO P.P.'!F35</f>
        <v>Lineamiento 18: Se da cumplimiento a la ley 1618 de 2013.</v>
      </c>
      <c r="AH29" s="186">
        <f>SUMIFS('PLAN ACCIÓN Y SEGUIMIENTO P.P.'!DB$17:DB$118,'PLAN ACCIÓN Y SEGUIMIENTO P.P.'!F$17:F$118,$AG29,'PLAN ACCIÓN Y SEGUIMIENTO P.P.'!W$17:W$118,"&gt;0")</f>
        <v>0</v>
      </c>
      <c r="AI29" s="98">
        <v>0.5</v>
      </c>
      <c r="AJ29" s="99">
        <f>SUMIFS('PLAN ACCIÓN Y SEGUIMIENTO P.P.'!DK$17:DK$118,'PLAN ACCIÓN Y SEGUIMIENTO P.P.'!F$17:F$118,$AG29,'PLAN ACCIÓN Y SEGUIMIENTO P.P.'!AG$17:AG$118,"&gt;0")</f>
        <v>0</v>
      </c>
      <c r="AK29" s="98">
        <v>1</v>
      </c>
      <c r="AL29" s="114"/>
      <c r="AN29" s="92" t="str">
        <f t="shared" ref="AN29:AN43" si="51">AG29</f>
        <v>Lineamiento 18: Se da cumplimiento a la ley 1618 de 2013.</v>
      </c>
      <c r="AO29" s="95">
        <f>SUMIFS('PLAN ACCIÓN Y SEGUIMIENTO P.P.'!AW$17:AW$118,'PLAN ACCIÓN Y SEGUIMIENTO P.P.'!F$17:F$118,$AN29,'PLAN ACCIÓN Y SEGUIMIENTO P.P.'!W$17:W$118,"&gt;0")+SUMIFS('PLAN ACCIÓN Y SEGUIMIENTO P.P.'!AY$17:AY$118,'PLAN ACCIÓN Y SEGUIMIENTO P.P.'!F$17:F$118,$AN29,'PLAN ACCIÓN Y SEGUIMIENTO P.P.'!W$17:W$118,"&gt;0")</f>
        <v>0</v>
      </c>
      <c r="AP29" s="192">
        <f>SUMIFS('PLAN ACCIÓN Y SEGUIMIENTO P.P.'!CZ$17:CZ$118,'PLAN ACCIÓN Y SEGUIMIENTO P.P.'!F$17:F$118,$AN29,'PLAN ACCIÓN Y SEGUIMIENTO P.P.'!W$17:W$118,"&gt;0")</f>
        <v>0</v>
      </c>
      <c r="AQ29" s="194">
        <f>SUMIFS('PLAN ACCIÓN Y SEGUIMIENTO P.P.'!DI$17:DI$118,'PLAN ACCIÓN Y SEGUIMIENTO P.P.'!F$17:F$118,AN29,'PLAN ACCIÓN Y SEGUIMIENTO P.P.'!AG$17:AG$118,"&gt;0")</f>
        <v>0</v>
      </c>
      <c r="AR29" s="93" t="str">
        <f t="shared" ref="AR29:AR43" si="52">IFERROR(((AP29*100%)/AO29),"REVISAR")</f>
        <v>REVISAR</v>
      </c>
      <c r="AS29" s="191" t="str">
        <f t="shared" ref="AS29:AS43" si="53">IFERROR(((AQ29*100%)/AO29),"REVISAR")</f>
        <v>REVISAR</v>
      </c>
      <c r="AV29" s="540" t="s">
        <v>228</v>
      </c>
      <c r="AW29" s="541"/>
      <c r="AX29" s="541"/>
      <c r="AY29" s="542"/>
      <c r="AZ29" s="120">
        <f>COUNTIF('PLAN ACCIÓN Y SEGUIMIENTO P.P.'!L$17:L$118,"*"&amp;AV29&amp;"*")</f>
        <v>0</v>
      </c>
      <c r="BA29" s="88">
        <f>COUNTIFS('PLAN ACCIÓN Y SEGUIMIENTO P.P.'!L$17:L$118,"*"&amp;AV29&amp;"*",'PLAN ACCIÓN Y SEGUIMIENTO P.P.'!CV$17:CV$118,"&gt;0")</f>
        <v>0</v>
      </c>
      <c r="BB29" s="121" t="str">
        <f t="shared" si="47"/>
        <v>REVISAR</v>
      </c>
      <c r="BC29" s="88">
        <f>COUNTIFS('PLAN ACCIÓN Y SEGUIMIENTO P.P.'!L$17:L$118,"*"&amp;AV29&amp;"*",'PLAN ACCIÓN Y SEGUIMIENTO P.P.'!CZ$17:CZ$118,"&gt;0")</f>
        <v>0</v>
      </c>
      <c r="BD29" s="121" t="str">
        <f t="shared" si="48"/>
        <v>REVISAR</v>
      </c>
      <c r="BE29" s="88">
        <f>COUNTIFS('PLAN ACCIÓN Y SEGUIMIENTO P.P.'!L$17:L$118,"*"&amp;AV29&amp;"*",'PLAN ACCIÓN Y SEGUIMIENTO P.P.'!DF$17:DF$118,"&gt;0")</f>
        <v>0</v>
      </c>
      <c r="BF29" s="121" t="str">
        <f t="shared" si="49"/>
        <v>REVISAR</v>
      </c>
      <c r="BG29" s="88">
        <f>COUNTIFS('PLAN ACCIÓN Y SEGUIMIENTO P.P.'!L$17:L$118,"*"&amp;AV29&amp;"*",'PLAN ACCIÓN Y SEGUIMIENTO P.P.'!DI$17:DI$118,"&gt;0")</f>
        <v>0</v>
      </c>
      <c r="BH29" s="121" t="str">
        <f t="shared" si="50"/>
        <v>REVISAR</v>
      </c>
    </row>
    <row r="30" spans="1:60" s="2" customFormat="1" ht="15.75">
      <c r="A30" s="105"/>
      <c r="B30" s="142"/>
      <c r="C30" s="143"/>
      <c r="D30" s="145"/>
      <c r="E30" s="145"/>
      <c r="F30" s="145"/>
      <c r="G30" s="145"/>
      <c r="H30" s="112"/>
      <c r="I30" s="112"/>
      <c r="J30" s="144"/>
      <c r="K30" s="145"/>
      <c r="L30" s="145"/>
      <c r="M30" s="145"/>
      <c r="N30" s="145"/>
      <c r="O30" s="145"/>
      <c r="P30" s="107"/>
      <c r="Q30" s="107"/>
      <c r="R30" s="142"/>
      <c r="S30" s="4"/>
      <c r="U30" s="4"/>
      <c r="V30" s="4"/>
      <c r="Y30" s="142"/>
      <c r="Z30" s="145"/>
      <c r="AA30" s="145"/>
      <c r="AB30" s="145"/>
      <c r="AC30" s="145"/>
      <c r="AD30" s="145"/>
      <c r="AE30" s="108"/>
      <c r="AF30" s="108"/>
      <c r="AG30" s="92" t="str">
        <f>+'PLAN ACCIÓN Y SEGUIMIENTO P.P.'!F36</f>
        <v>Lineamiento 19: Campañas comunicativas realizadas.</v>
      </c>
      <c r="AH30" s="186">
        <f>SUMIFS('PLAN ACCIÓN Y SEGUIMIENTO P.P.'!DB$17:DB$118,'PLAN ACCIÓN Y SEGUIMIENTO P.P.'!F$17:F$118,$AG30,'PLAN ACCIÓN Y SEGUIMIENTO P.P.'!W$17:W$118,"&gt;0")</f>
        <v>0</v>
      </c>
      <c r="AI30" s="98">
        <v>0.5</v>
      </c>
      <c r="AJ30" s="99">
        <f>SUMIFS('PLAN ACCIÓN Y SEGUIMIENTO P.P.'!DK$17:DK$118,'PLAN ACCIÓN Y SEGUIMIENTO P.P.'!F$17:F$118,$AG30,'PLAN ACCIÓN Y SEGUIMIENTO P.P.'!AG$17:AG$118,"&gt;0")</f>
        <v>0</v>
      </c>
      <c r="AK30" s="98">
        <v>1</v>
      </c>
      <c r="AL30" s="114"/>
      <c r="AN30" s="92" t="str">
        <f t="shared" si="51"/>
        <v>Lineamiento 19: Campañas comunicativas realizadas.</v>
      </c>
      <c r="AO30" s="95">
        <f>SUMIFS('PLAN ACCIÓN Y SEGUIMIENTO P.P.'!AW$17:AW$118,'PLAN ACCIÓN Y SEGUIMIENTO P.P.'!F$17:F$118,$AN30,'PLAN ACCIÓN Y SEGUIMIENTO P.P.'!W$17:W$118,"&gt;0")+SUMIFS('PLAN ACCIÓN Y SEGUIMIENTO P.P.'!AY$17:AY$118,'PLAN ACCIÓN Y SEGUIMIENTO P.P.'!F$17:F$118,$AN30,'PLAN ACCIÓN Y SEGUIMIENTO P.P.'!W$17:W$118,"&gt;0")</f>
        <v>0</v>
      </c>
      <c r="AP30" s="192">
        <f>SUMIFS('PLAN ACCIÓN Y SEGUIMIENTO P.P.'!CZ$17:CZ$118,'PLAN ACCIÓN Y SEGUIMIENTO P.P.'!F$17:F$118,$AN30,'PLAN ACCIÓN Y SEGUIMIENTO P.P.'!W$17:W$118,"&gt;0")</f>
        <v>0</v>
      </c>
      <c r="AQ30" s="194">
        <f>SUMIFS('PLAN ACCIÓN Y SEGUIMIENTO P.P.'!DI$17:DI$118,'PLAN ACCIÓN Y SEGUIMIENTO P.P.'!F$17:F$118,AN30,'PLAN ACCIÓN Y SEGUIMIENTO P.P.'!AG$17:AG$118,"&gt;0")</f>
        <v>0</v>
      </c>
      <c r="AR30" s="93" t="str">
        <f t="shared" si="52"/>
        <v>REVISAR</v>
      </c>
      <c r="AS30" s="191" t="str">
        <f t="shared" si="53"/>
        <v>REVISAR</v>
      </c>
      <c r="AV30" s="540" t="s">
        <v>316</v>
      </c>
      <c r="AW30" s="541"/>
      <c r="AX30" s="541"/>
      <c r="AY30" s="542"/>
      <c r="AZ30" s="120">
        <f>COUNTIF('PLAN ACCIÓN Y SEGUIMIENTO P.P.'!L$17:L$118,"*"&amp;AV30&amp;"*")</f>
        <v>0</v>
      </c>
      <c r="BA30" s="88">
        <f>COUNTIFS('PLAN ACCIÓN Y SEGUIMIENTO P.P.'!L$17:L$118,"*"&amp;AV30&amp;"*",'PLAN ACCIÓN Y SEGUIMIENTO P.P.'!CV$17:CV$118,"&gt;0")</f>
        <v>0</v>
      </c>
      <c r="BB30" s="121" t="str">
        <f t="shared" si="47"/>
        <v>REVISAR</v>
      </c>
      <c r="BC30" s="88">
        <f>COUNTIFS('PLAN ACCIÓN Y SEGUIMIENTO P.P.'!L$17:L$118,"*"&amp;AV30&amp;"*",'PLAN ACCIÓN Y SEGUIMIENTO P.P.'!CZ$17:CZ$118,"&gt;0")</f>
        <v>0</v>
      </c>
      <c r="BD30" s="121" t="str">
        <f t="shared" si="48"/>
        <v>REVISAR</v>
      </c>
      <c r="BE30" s="88">
        <f>COUNTIFS('PLAN ACCIÓN Y SEGUIMIENTO P.P.'!L$17:L$118,"*"&amp;AV30&amp;"*",'PLAN ACCIÓN Y SEGUIMIENTO P.P.'!DF$17:DF$118,"&gt;0")</f>
        <v>0</v>
      </c>
      <c r="BF30" s="121" t="str">
        <f t="shared" si="49"/>
        <v>REVISAR</v>
      </c>
      <c r="BG30" s="88">
        <f>COUNTIFS('PLAN ACCIÓN Y SEGUIMIENTO P.P.'!L$17:L$118,"*"&amp;AV30&amp;"*",'PLAN ACCIÓN Y SEGUIMIENTO P.P.'!DI$17:DI$118,"&gt;0")</f>
        <v>0</v>
      </c>
      <c r="BH30" s="121" t="str">
        <f t="shared" si="50"/>
        <v>REVISAR</v>
      </c>
    </row>
    <row r="31" spans="1:60" s="2" customFormat="1" ht="15.75" customHeight="1">
      <c r="A31" s="105"/>
      <c r="B31" s="142"/>
      <c r="C31" s="143"/>
      <c r="D31" s="145"/>
      <c r="E31" s="145"/>
      <c r="F31" s="145"/>
      <c r="G31" s="145"/>
      <c r="H31" s="112"/>
      <c r="I31" s="112"/>
      <c r="J31" s="144"/>
      <c r="K31" s="145"/>
      <c r="L31" s="145"/>
      <c r="M31" s="145"/>
      <c r="N31" s="145"/>
      <c r="O31" s="145"/>
      <c r="P31" s="107"/>
      <c r="Q31" s="107"/>
      <c r="R31" s="142"/>
      <c r="S31" s="4"/>
      <c r="T31" s="4"/>
      <c r="U31" s="4"/>
      <c r="V31" s="4"/>
      <c r="Y31" s="142"/>
      <c r="Z31" s="145"/>
      <c r="AA31" s="145"/>
      <c r="AB31" s="145"/>
      <c r="AC31" s="145"/>
      <c r="AD31" s="145"/>
      <c r="AE31" s="108"/>
      <c r="AF31" s="108"/>
      <c r="AG31" s="92" t="str">
        <f>+'PLAN ACCIÓN Y SEGUIMIENTO P.P.'!F37</f>
        <v>Lineamiento 20: Creado sistema municipal del cuidado.</v>
      </c>
      <c r="AH31" s="186">
        <f>SUMIFS('PLAN ACCIÓN Y SEGUIMIENTO P.P.'!DB$17:DB$118,'PLAN ACCIÓN Y SEGUIMIENTO P.P.'!F$17:F$118,$AG31,'PLAN ACCIÓN Y SEGUIMIENTO P.P.'!W$17:W$118,"&gt;0")</f>
        <v>0</v>
      </c>
      <c r="AI31" s="98">
        <v>0.5</v>
      </c>
      <c r="AJ31" s="99">
        <f>SUMIFS('PLAN ACCIÓN Y SEGUIMIENTO P.P.'!DK$17:DK$118,'PLAN ACCIÓN Y SEGUIMIENTO P.P.'!F$17:F$118,$AG31,'PLAN ACCIÓN Y SEGUIMIENTO P.P.'!AG$17:AG$118,"&gt;0")</f>
        <v>0</v>
      </c>
      <c r="AK31" s="98">
        <v>1</v>
      </c>
      <c r="AL31" s="114"/>
      <c r="AN31" s="92" t="str">
        <f t="shared" si="51"/>
        <v>Lineamiento 20: Creado sistema municipal del cuidado.</v>
      </c>
      <c r="AO31" s="95">
        <f>SUMIFS('PLAN ACCIÓN Y SEGUIMIENTO P.P.'!AW$17:AW$118,'PLAN ACCIÓN Y SEGUIMIENTO P.P.'!F$17:F$118,$AN31,'PLAN ACCIÓN Y SEGUIMIENTO P.P.'!W$17:W$118,"&gt;0")+SUMIFS('PLAN ACCIÓN Y SEGUIMIENTO P.P.'!AY$17:AY$118,'PLAN ACCIÓN Y SEGUIMIENTO P.P.'!F$17:F$118,$AN31,'PLAN ACCIÓN Y SEGUIMIENTO P.P.'!W$17:W$118,"&gt;0")</f>
        <v>0</v>
      </c>
      <c r="AP31" s="192">
        <f>SUMIFS('PLAN ACCIÓN Y SEGUIMIENTO P.P.'!CZ$17:CZ$118,'PLAN ACCIÓN Y SEGUIMIENTO P.P.'!F$17:F$118,$AN31,'PLAN ACCIÓN Y SEGUIMIENTO P.P.'!W$17:W$118,"&gt;0")</f>
        <v>48384000</v>
      </c>
      <c r="AQ31" s="194">
        <f>SUMIFS('PLAN ACCIÓN Y SEGUIMIENTO P.P.'!DI$17:DI$118,'PLAN ACCIÓN Y SEGUIMIENTO P.P.'!F$17:F$118,AN31,'PLAN ACCIÓN Y SEGUIMIENTO P.P.'!AG$17:AG$118,"&gt;0")</f>
        <v>0</v>
      </c>
      <c r="AR31" s="93" t="str">
        <f t="shared" si="52"/>
        <v>REVISAR</v>
      </c>
      <c r="AS31" s="191" t="str">
        <f t="shared" si="53"/>
        <v>REVISAR</v>
      </c>
      <c r="AV31" s="540" t="s">
        <v>315</v>
      </c>
      <c r="AW31" s="541"/>
      <c r="AX31" s="541"/>
      <c r="AY31" s="542"/>
      <c r="AZ31" s="120">
        <f>COUNTIF('PLAN ACCIÓN Y SEGUIMIENTO P.P.'!L$17:L$118,"*"&amp;AV31&amp;"*")</f>
        <v>0</v>
      </c>
      <c r="BA31" s="88">
        <f>COUNTIFS('PLAN ACCIÓN Y SEGUIMIENTO P.P.'!L$17:L$118,"*"&amp;AV31&amp;"*",'PLAN ACCIÓN Y SEGUIMIENTO P.P.'!CV$17:CV$118,"&gt;0")</f>
        <v>0</v>
      </c>
      <c r="BB31" s="121" t="str">
        <f t="shared" si="47"/>
        <v>REVISAR</v>
      </c>
      <c r="BC31" s="88">
        <f>COUNTIFS('PLAN ACCIÓN Y SEGUIMIENTO P.P.'!L$17:L$118,"*"&amp;AV31&amp;"*",'PLAN ACCIÓN Y SEGUIMIENTO P.P.'!CZ$17:CZ$118,"&gt;0")</f>
        <v>0</v>
      </c>
      <c r="BD31" s="121" t="str">
        <f t="shared" si="48"/>
        <v>REVISAR</v>
      </c>
      <c r="BE31" s="88">
        <f>COUNTIFS('PLAN ACCIÓN Y SEGUIMIENTO P.P.'!L$17:L$118,"*"&amp;AV31&amp;"*",'PLAN ACCIÓN Y SEGUIMIENTO P.P.'!DF$17:DF$118,"&gt;0")</f>
        <v>0</v>
      </c>
      <c r="BF31" s="121" t="str">
        <f t="shared" si="49"/>
        <v>REVISAR</v>
      </c>
      <c r="BG31" s="88">
        <f>COUNTIFS('PLAN ACCIÓN Y SEGUIMIENTO P.P.'!L$17:L$118,"*"&amp;AV31&amp;"*",'PLAN ACCIÓN Y SEGUIMIENTO P.P.'!DI$17:DI$118,"&gt;0")</f>
        <v>0</v>
      </c>
      <c r="BH31" s="121" t="str">
        <f t="shared" si="50"/>
        <v>REVISAR</v>
      </c>
    </row>
    <row r="32" spans="1:60" s="2" customFormat="1" ht="31.5">
      <c r="A32" s="105"/>
      <c r="B32" s="142"/>
      <c r="C32" s="143"/>
      <c r="D32" s="145"/>
      <c r="E32" s="145"/>
      <c r="F32" s="145"/>
      <c r="G32" s="145"/>
      <c r="H32" s="112"/>
      <c r="I32" s="112"/>
      <c r="J32" s="144"/>
      <c r="K32" s="145"/>
      <c r="L32" s="145"/>
      <c r="M32" s="145"/>
      <c r="N32" s="145"/>
      <c r="O32" s="145"/>
      <c r="P32" s="107"/>
      <c r="Q32" s="107"/>
      <c r="R32" s="142"/>
      <c r="S32" s="4"/>
      <c r="T32" s="4"/>
      <c r="U32" s="4"/>
      <c r="V32" s="4"/>
      <c r="Y32" s="142"/>
      <c r="Z32" s="145"/>
      <c r="AA32" s="145"/>
      <c r="AB32" s="145"/>
      <c r="AC32" s="145"/>
      <c r="AD32" s="145"/>
      <c r="AE32" s="108"/>
      <c r="AF32" s="108"/>
      <c r="AG32" s="92" t="str">
        <f>+'PLAN ACCIÓN Y SEGUIMIENTO P.P.'!F38</f>
        <v>Lineamiento 21:Se cuenta con registros tabulados sobre uso del tiempo libre en comunas y corregimientos.</v>
      </c>
      <c r="AH32" s="186">
        <f>SUMIFS('PLAN ACCIÓN Y SEGUIMIENTO P.P.'!DB$17:DB$118,'PLAN ACCIÓN Y SEGUIMIENTO P.P.'!F$17:F$118,$AG32,'PLAN ACCIÓN Y SEGUIMIENTO P.P.'!W$17:W$118,"&gt;0")</f>
        <v>0</v>
      </c>
      <c r="AI32" s="98">
        <v>0.5</v>
      </c>
      <c r="AJ32" s="99">
        <f>SUMIFS('PLAN ACCIÓN Y SEGUIMIENTO P.P.'!DK$17:DK$118,'PLAN ACCIÓN Y SEGUIMIENTO P.P.'!F$17:F$118,$AG32,'PLAN ACCIÓN Y SEGUIMIENTO P.P.'!AG$17:AG$118,"&gt;0")</f>
        <v>0</v>
      </c>
      <c r="AK32" s="98">
        <v>1</v>
      </c>
      <c r="AL32" s="114"/>
      <c r="AN32" s="92" t="str">
        <f t="shared" si="51"/>
        <v>Lineamiento 21:Se cuenta con registros tabulados sobre uso del tiempo libre en comunas y corregimientos.</v>
      </c>
      <c r="AO32" s="95">
        <f>SUMIFS('PLAN ACCIÓN Y SEGUIMIENTO P.P.'!AW$17:AW$118,'PLAN ACCIÓN Y SEGUIMIENTO P.P.'!F$17:F$118,$AN32,'PLAN ACCIÓN Y SEGUIMIENTO P.P.'!W$17:W$118,"&gt;0")+SUMIFS('PLAN ACCIÓN Y SEGUIMIENTO P.P.'!AY$17:AY$118,'PLAN ACCIÓN Y SEGUIMIENTO P.P.'!F$17:F$118,$AN32,'PLAN ACCIÓN Y SEGUIMIENTO P.P.'!W$17:W$118,"&gt;0")</f>
        <v>0</v>
      </c>
      <c r="AP32" s="192">
        <f>SUMIFS('PLAN ACCIÓN Y SEGUIMIENTO P.P.'!CZ$17:CZ$118,'PLAN ACCIÓN Y SEGUIMIENTO P.P.'!F$17:F$118,$AN32,'PLAN ACCIÓN Y SEGUIMIENTO P.P.'!W$17:W$118,"&gt;0")</f>
        <v>0</v>
      </c>
      <c r="AQ32" s="194">
        <f>SUMIFS('PLAN ACCIÓN Y SEGUIMIENTO P.P.'!DI$17:DI$118,'PLAN ACCIÓN Y SEGUIMIENTO P.P.'!F$17:F$118,AN32,'PLAN ACCIÓN Y SEGUIMIENTO P.P.'!AG$17:AG$118,"&gt;0")</f>
        <v>0</v>
      </c>
      <c r="AR32" s="93" t="str">
        <f t="shared" si="52"/>
        <v>REVISAR</v>
      </c>
      <c r="AS32" s="191" t="str">
        <f t="shared" si="53"/>
        <v>REVISAR</v>
      </c>
      <c r="AV32" s="540" t="s">
        <v>314</v>
      </c>
      <c r="AW32" s="541"/>
      <c r="AX32" s="541"/>
      <c r="AY32" s="542"/>
      <c r="AZ32" s="120">
        <f>COUNTIF('PLAN ACCIÓN Y SEGUIMIENTO P.P.'!L$17:L$118,"*"&amp;AV32&amp;"*")</f>
        <v>0</v>
      </c>
      <c r="BA32" s="88">
        <f>COUNTIFS('PLAN ACCIÓN Y SEGUIMIENTO P.P.'!L$17:L$118,"*"&amp;AV32&amp;"*",'PLAN ACCIÓN Y SEGUIMIENTO P.P.'!CV$17:CV$118,"&gt;0")</f>
        <v>0</v>
      </c>
      <c r="BB32" s="121" t="str">
        <f t="shared" si="47"/>
        <v>REVISAR</v>
      </c>
      <c r="BC32" s="88">
        <f>COUNTIFS('PLAN ACCIÓN Y SEGUIMIENTO P.P.'!L$17:L$118,"*"&amp;AV32&amp;"*",'PLAN ACCIÓN Y SEGUIMIENTO P.P.'!CZ$17:CZ$118,"&gt;0")</f>
        <v>0</v>
      </c>
      <c r="BD32" s="121" t="str">
        <f t="shared" si="48"/>
        <v>REVISAR</v>
      </c>
      <c r="BE32" s="88">
        <f>COUNTIFS('PLAN ACCIÓN Y SEGUIMIENTO P.P.'!L$17:L$118,"*"&amp;AV32&amp;"*",'PLAN ACCIÓN Y SEGUIMIENTO P.P.'!DF$17:DF$118,"&gt;0")</f>
        <v>0</v>
      </c>
      <c r="BF32" s="121" t="str">
        <f t="shared" si="49"/>
        <v>REVISAR</v>
      </c>
      <c r="BG32" s="88">
        <f>COUNTIFS('PLAN ACCIÓN Y SEGUIMIENTO P.P.'!L$17:L$118,"*"&amp;AV32&amp;"*",'PLAN ACCIÓN Y SEGUIMIENTO P.P.'!DI$17:DI$118,"&gt;0")</f>
        <v>0</v>
      </c>
      <c r="BH32" s="121" t="str">
        <f t="shared" si="50"/>
        <v>REVISAR</v>
      </c>
    </row>
    <row r="33" spans="1:60" s="2" customFormat="1" ht="15.75">
      <c r="A33" s="105"/>
      <c r="B33" s="142"/>
      <c r="C33" s="143"/>
      <c r="D33" s="145"/>
      <c r="E33" s="145"/>
      <c r="F33" s="145"/>
      <c r="G33" s="145"/>
      <c r="H33" s="112"/>
      <c r="I33" s="112"/>
      <c r="J33" s="144"/>
      <c r="K33" s="145"/>
      <c r="L33" s="145"/>
      <c r="M33" s="145"/>
      <c r="N33" s="145"/>
      <c r="O33" s="145"/>
      <c r="P33" s="107"/>
      <c r="Q33" s="107"/>
      <c r="R33" s="142"/>
      <c r="S33" s="4"/>
      <c r="T33" s="4"/>
      <c r="U33" s="4"/>
      <c r="V33" s="4"/>
      <c r="Y33" s="142"/>
      <c r="Z33" s="145"/>
      <c r="AA33" s="145"/>
      <c r="AB33" s="145"/>
      <c r="AC33" s="145"/>
      <c r="AD33" s="145"/>
      <c r="AE33" s="108"/>
      <c r="AF33" s="108"/>
      <c r="AG33" s="92" t="str">
        <f>+'PLAN ACCIÓN Y SEGUIMIENTO P.P.'!F39</f>
        <v>Lineamiento 22: Creados programas de autocuidado.</v>
      </c>
      <c r="AH33" s="186">
        <f>SUMIFS('PLAN ACCIÓN Y SEGUIMIENTO P.P.'!DB$17:DB$118,'PLAN ACCIÓN Y SEGUIMIENTO P.P.'!F$17:F$118,$AG33,'PLAN ACCIÓN Y SEGUIMIENTO P.P.'!W$17:W$118,"&gt;0")</f>
        <v>0</v>
      </c>
      <c r="AI33" s="98">
        <v>0.5</v>
      </c>
      <c r="AJ33" s="99">
        <f>SUMIFS('PLAN ACCIÓN Y SEGUIMIENTO P.P.'!DK$17:DK$118,'PLAN ACCIÓN Y SEGUIMIENTO P.P.'!F$17:F$118,$AG33,'PLAN ACCIÓN Y SEGUIMIENTO P.P.'!AG$17:AG$118,"&gt;0")</f>
        <v>0</v>
      </c>
      <c r="AK33" s="98">
        <v>1</v>
      </c>
      <c r="AL33" s="114"/>
      <c r="AN33" s="92" t="str">
        <f t="shared" si="51"/>
        <v>Lineamiento 22: Creados programas de autocuidado.</v>
      </c>
      <c r="AO33" s="95">
        <f>SUMIFS('PLAN ACCIÓN Y SEGUIMIENTO P.P.'!AW$17:AW$118,'PLAN ACCIÓN Y SEGUIMIENTO P.P.'!F$17:F$118,$AN33,'PLAN ACCIÓN Y SEGUIMIENTO P.P.'!W$17:W$118,"&gt;0")+SUMIFS('PLAN ACCIÓN Y SEGUIMIENTO P.P.'!AY$17:AY$118,'PLAN ACCIÓN Y SEGUIMIENTO P.P.'!F$17:F$118,$AN33,'PLAN ACCIÓN Y SEGUIMIENTO P.P.'!W$17:W$118,"&gt;0")</f>
        <v>48476000</v>
      </c>
      <c r="AP33" s="192">
        <f>SUMIFS('PLAN ACCIÓN Y SEGUIMIENTO P.P.'!CZ$17:CZ$118,'PLAN ACCIÓN Y SEGUIMIENTO P.P.'!F$17:F$118,$AN33,'PLAN ACCIÓN Y SEGUIMIENTO P.P.'!W$17:W$118,"&gt;0")</f>
        <v>0</v>
      </c>
      <c r="AQ33" s="194">
        <f>SUMIFS('PLAN ACCIÓN Y SEGUIMIENTO P.P.'!DI$17:DI$118,'PLAN ACCIÓN Y SEGUIMIENTO P.P.'!F$17:F$118,AN33,'PLAN ACCIÓN Y SEGUIMIENTO P.P.'!AG$17:AG$118,"&gt;0")</f>
        <v>0</v>
      </c>
      <c r="AR33" s="93">
        <f t="shared" si="52"/>
        <v>0</v>
      </c>
      <c r="AS33" s="191">
        <f t="shared" si="53"/>
        <v>0</v>
      </c>
      <c r="AV33" s="540" t="s">
        <v>313</v>
      </c>
      <c r="AW33" s="541"/>
      <c r="AX33" s="541"/>
      <c r="AY33" s="542"/>
      <c r="AZ33" s="120">
        <f>COUNTIF('PLAN ACCIÓN Y SEGUIMIENTO P.P.'!L$17:L$118,"*"&amp;AV33&amp;"*")</f>
        <v>0</v>
      </c>
      <c r="BA33" s="88">
        <f>COUNTIFS('PLAN ACCIÓN Y SEGUIMIENTO P.P.'!L$17:L$118,"*"&amp;AV33&amp;"*",'PLAN ACCIÓN Y SEGUIMIENTO P.P.'!CV$17:CV$118,"&gt;0")</f>
        <v>0</v>
      </c>
      <c r="BB33" s="121" t="str">
        <f t="shared" si="47"/>
        <v>REVISAR</v>
      </c>
      <c r="BC33" s="88">
        <f>COUNTIFS('PLAN ACCIÓN Y SEGUIMIENTO P.P.'!L$17:L$118,"*"&amp;AV33&amp;"*",'PLAN ACCIÓN Y SEGUIMIENTO P.P.'!CZ$17:CZ$118,"&gt;0")</f>
        <v>0</v>
      </c>
      <c r="BD33" s="121" t="str">
        <f t="shared" si="48"/>
        <v>REVISAR</v>
      </c>
      <c r="BE33" s="88">
        <f>COUNTIFS('PLAN ACCIÓN Y SEGUIMIENTO P.P.'!L$17:L$118,"*"&amp;AV33&amp;"*",'PLAN ACCIÓN Y SEGUIMIENTO P.P.'!DF$17:DF$118,"&gt;0")</f>
        <v>0</v>
      </c>
      <c r="BF33" s="121" t="str">
        <f t="shared" si="49"/>
        <v>REVISAR</v>
      </c>
      <c r="BG33" s="88">
        <f>COUNTIFS('PLAN ACCIÓN Y SEGUIMIENTO P.P.'!L$17:L$118,"*"&amp;AV33&amp;"*",'PLAN ACCIÓN Y SEGUIMIENTO P.P.'!DI$17:DI$118,"&gt;0")</f>
        <v>0</v>
      </c>
      <c r="BH33" s="121" t="str">
        <f t="shared" si="50"/>
        <v>REVISAR</v>
      </c>
    </row>
    <row r="34" spans="1:60" s="2" customFormat="1" ht="15.75" customHeight="1">
      <c r="A34" s="105"/>
      <c r="B34" s="142"/>
      <c r="C34" s="143"/>
      <c r="D34" s="145"/>
      <c r="E34" s="145"/>
      <c r="F34" s="145"/>
      <c r="G34" s="145"/>
      <c r="H34" s="112"/>
      <c r="I34" s="112"/>
      <c r="J34" s="144"/>
      <c r="K34" s="145"/>
      <c r="L34" s="145"/>
      <c r="M34" s="145"/>
      <c r="N34" s="145"/>
      <c r="O34" s="145"/>
      <c r="P34" s="107"/>
      <c r="Q34" s="107"/>
      <c r="R34" s="142"/>
      <c r="S34" s="4"/>
      <c r="T34" s="4"/>
      <c r="U34" s="4"/>
      <c r="V34" s="4"/>
      <c r="Y34" s="142"/>
      <c r="Z34" s="145"/>
      <c r="AA34" s="145"/>
      <c r="AB34" s="145"/>
      <c r="AC34" s="145"/>
      <c r="AD34" s="145"/>
      <c r="AE34" s="108"/>
      <c r="AF34" s="108"/>
      <c r="AG34" s="92" t="str">
        <f>+'PLAN ACCIÓN Y SEGUIMIENTO P.P.'!F40</f>
        <v>Lineamiento 23: Promovidas estrategias del cuidado comunitarias.</v>
      </c>
      <c r="AH34" s="186">
        <f>SUMIFS('PLAN ACCIÓN Y SEGUIMIENTO P.P.'!DB$17:DB$118,'PLAN ACCIÓN Y SEGUIMIENTO P.P.'!F$17:F$118,$AG34,'PLAN ACCIÓN Y SEGUIMIENTO P.P.'!W$17:W$118,"&gt;0")</f>
        <v>0</v>
      </c>
      <c r="AI34" s="98">
        <v>0.5</v>
      </c>
      <c r="AJ34" s="99">
        <f>SUMIFS('PLAN ACCIÓN Y SEGUIMIENTO P.P.'!DK$17:DK$118,'PLAN ACCIÓN Y SEGUIMIENTO P.P.'!F$17:F$118,$AG34,'PLAN ACCIÓN Y SEGUIMIENTO P.P.'!AG$17:AG$118,"&gt;0")</f>
        <v>0</v>
      </c>
      <c r="AK34" s="98">
        <v>1</v>
      </c>
      <c r="AL34" s="114"/>
      <c r="AN34" s="92" t="str">
        <f t="shared" si="51"/>
        <v>Lineamiento 23: Promovidas estrategias del cuidado comunitarias.</v>
      </c>
      <c r="AO34" s="95">
        <f>SUMIFS('PLAN ACCIÓN Y SEGUIMIENTO P.P.'!AW$17:AW$118,'PLAN ACCIÓN Y SEGUIMIENTO P.P.'!F$17:F$118,$AN34,'PLAN ACCIÓN Y SEGUIMIENTO P.P.'!W$17:W$118,"&gt;0")+SUMIFS('PLAN ACCIÓN Y SEGUIMIENTO P.P.'!AY$17:AY$118,'PLAN ACCIÓN Y SEGUIMIENTO P.P.'!F$17:F$118,$AN34,'PLAN ACCIÓN Y SEGUIMIENTO P.P.'!W$17:W$118,"&gt;0")</f>
        <v>0</v>
      </c>
      <c r="AP34" s="192">
        <f>SUMIFS('PLAN ACCIÓN Y SEGUIMIENTO P.P.'!CZ$17:CZ$118,'PLAN ACCIÓN Y SEGUIMIENTO P.P.'!F$17:F$118,$AN34,'PLAN ACCIÓN Y SEGUIMIENTO P.P.'!W$17:W$118,"&gt;0")</f>
        <v>0</v>
      </c>
      <c r="AQ34" s="194">
        <f>SUMIFS('PLAN ACCIÓN Y SEGUIMIENTO P.P.'!DI$17:DI$118,'PLAN ACCIÓN Y SEGUIMIENTO P.P.'!F$17:F$118,AN34,'PLAN ACCIÓN Y SEGUIMIENTO P.P.'!AG$17:AG$118,"&gt;0")</f>
        <v>0</v>
      </c>
      <c r="AR34" s="93" t="str">
        <f t="shared" si="52"/>
        <v>REVISAR</v>
      </c>
      <c r="AS34" s="191" t="str">
        <f t="shared" si="53"/>
        <v>REVISAR</v>
      </c>
      <c r="AV34" s="540" t="s">
        <v>310</v>
      </c>
      <c r="AW34" s="541"/>
      <c r="AX34" s="541"/>
      <c r="AY34" s="542"/>
      <c r="AZ34" s="120">
        <f>COUNTIF('PLAN ACCIÓN Y SEGUIMIENTO P.P.'!L$17:L$118,"*"&amp;AV34&amp;"*")</f>
        <v>2</v>
      </c>
      <c r="BA34" s="88">
        <f>COUNTIFS('PLAN ACCIÓN Y SEGUIMIENTO P.P.'!L$17:L$118,"*"&amp;AV34&amp;"*",'PLAN ACCIÓN Y SEGUIMIENTO P.P.'!CV$17:CV$118,"&gt;0")</f>
        <v>0</v>
      </c>
      <c r="BB34" s="121">
        <f t="shared" si="47"/>
        <v>0</v>
      </c>
      <c r="BC34" s="88">
        <f>COUNTIFS('PLAN ACCIÓN Y SEGUIMIENTO P.P.'!L$17:L$118,"*"&amp;AV34&amp;"*",'PLAN ACCIÓN Y SEGUIMIENTO P.P.'!CZ$17:CZ$118,"&gt;0")</f>
        <v>0</v>
      </c>
      <c r="BD34" s="121">
        <f t="shared" si="48"/>
        <v>0</v>
      </c>
      <c r="BE34" s="88">
        <f>COUNTIFS('PLAN ACCIÓN Y SEGUIMIENTO P.P.'!L$17:L$118,"*"&amp;AV34&amp;"*",'PLAN ACCIÓN Y SEGUIMIENTO P.P.'!DF$17:DF$118,"&gt;0")</f>
        <v>0</v>
      </c>
      <c r="BF34" s="121">
        <f t="shared" si="49"/>
        <v>0</v>
      </c>
      <c r="BG34" s="88">
        <f>COUNTIFS('PLAN ACCIÓN Y SEGUIMIENTO P.P.'!L$17:L$118,"*"&amp;AV34&amp;"*",'PLAN ACCIÓN Y SEGUIMIENTO P.P.'!DI$17:DI$118,"&gt;0")</f>
        <v>0</v>
      </c>
      <c r="BH34" s="121">
        <f t="shared" si="50"/>
        <v>0</v>
      </c>
    </row>
    <row r="35" spans="1:60" s="2" customFormat="1" ht="15.75" customHeight="1">
      <c r="A35" s="105"/>
      <c r="B35" s="142"/>
      <c r="C35" s="143"/>
      <c r="D35" s="145"/>
      <c r="E35" s="145"/>
      <c r="F35" s="145"/>
      <c r="G35" s="145"/>
      <c r="H35" s="112"/>
      <c r="I35" s="112"/>
      <c r="J35" s="144"/>
      <c r="K35" s="145"/>
      <c r="L35" s="145"/>
      <c r="M35" s="145"/>
      <c r="N35" s="145"/>
      <c r="O35" s="145"/>
      <c r="P35" s="107"/>
      <c r="Q35" s="107"/>
      <c r="R35" s="142"/>
      <c r="S35" s="4"/>
      <c r="T35" s="4"/>
      <c r="U35" s="4"/>
      <c r="V35" s="4"/>
      <c r="Y35" s="142"/>
      <c r="Z35" s="145"/>
      <c r="AA35" s="145"/>
      <c r="AB35" s="145"/>
      <c r="AC35" s="145"/>
      <c r="AD35" s="145"/>
      <c r="AE35" s="108"/>
      <c r="AF35" s="108"/>
      <c r="AG35" s="92" t="str">
        <f>+'PLAN ACCIÓN Y SEGUIMIENTO P.P.'!F41</f>
        <v xml:space="preserve">Lineamiento 24: Huertas caseras instaladas para satisfacer necesidades de cuidado en los hogares y comunidades urbanas, rurales, indígenas y afrodescendientes </v>
      </c>
      <c r="AH35" s="186">
        <f>SUMIFS('PLAN ACCIÓN Y SEGUIMIENTO P.P.'!DB$17:DB$118,'PLAN ACCIÓN Y SEGUIMIENTO P.P.'!F$17:F$118,$AG35,'PLAN ACCIÓN Y SEGUIMIENTO P.P.'!W$17:W$118,"&gt;0")</f>
        <v>0</v>
      </c>
      <c r="AI35" s="98">
        <v>0.5</v>
      </c>
      <c r="AJ35" s="99">
        <f>SUMIFS('PLAN ACCIÓN Y SEGUIMIENTO P.P.'!DK$17:DK$118,'PLAN ACCIÓN Y SEGUIMIENTO P.P.'!F$17:F$118,$AG35,'PLAN ACCIÓN Y SEGUIMIENTO P.P.'!AG$17:AG$118,"&gt;0")</f>
        <v>0</v>
      </c>
      <c r="AK35" s="98">
        <v>1</v>
      </c>
      <c r="AL35" s="114"/>
      <c r="AN35" s="92" t="str">
        <f t="shared" si="51"/>
        <v xml:space="preserve">Lineamiento 24: Huertas caseras instaladas para satisfacer necesidades de cuidado en los hogares y comunidades urbanas, rurales, indígenas y afrodescendientes </v>
      </c>
      <c r="AO35" s="95">
        <f>SUMIFS('PLAN ACCIÓN Y SEGUIMIENTO P.P.'!AW$17:AW$118,'PLAN ACCIÓN Y SEGUIMIENTO P.P.'!F$17:F$118,$AN35,'PLAN ACCIÓN Y SEGUIMIENTO P.P.'!W$17:W$118,"&gt;0")+SUMIFS('PLAN ACCIÓN Y SEGUIMIENTO P.P.'!AY$17:AY$118,'PLAN ACCIÓN Y SEGUIMIENTO P.P.'!F$17:F$118,$AN35,'PLAN ACCIÓN Y SEGUIMIENTO P.P.'!W$17:W$118,"&gt;0")</f>
        <v>0</v>
      </c>
      <c r="AP35" s="192">
        <f>SUMIFS('PLAN ACCIÓN Y SEGUIMIENTO P.P.'!CZ$17:CZ$118,'PLAN ACCIÓN Y SEGUIMIENTO P.P.'!F$17:F$118,$AN35,'PLAN ACCIÓN Y SEGUIMIENTO P.P.'!W$17:W$118,"&gt;0")</f>
        <v>0</v>
      </c>
      <c r="AQ35" s="194">
        <f>SUMIFS('PLAN ACCIÓN Y SEGUIMIENTO P.P.'!DI$17:DI$118,'PLAN ACCIÓN Y SEGUIMIENTO P.P.'!F$17:F$118,AN35,'PLAN ACCIÓN Y SEGUIMIENTO P.P.'!AG$17:AG$118,"&gt;0")</f>
        <v>0</v>
      </c>
      <c r="AR35" s="93" t="str">
        <f t="shared" si="52"/>
        <v>REVISAR</v>
      </c>
      <c r="AS35" s="191" t="str">
        <f t="shared" si="53"/>
        <v>REVISAR</v>
      </c>
      <c r="AV35" s="540" t="s">
        <v>311</v>
      </c>
      <c r="AW35" s="541"/>
      <c r="AX35" s="541"/>
      <c r="AY35" s="542"/>
      <c r="AZ35" s="120">
        <f>COUNTIF('PLAN ACCIÓN Y SEGUIMIENTO P.P.'!L$17:L$118,"*"&amp;AV35&amp;"*")</f>
        <v>0</v>
      </c>
      <c r="BA35" s="88">
        <f>COUNTIFS('PLAN ACCIÓN Y SEGUIMIENTO P.P.'!L$17:L$118,"*"&amp;AV35&amp;"*",'PLAN ACCIÓN Y SEGUIMIENTO P.P.'!CV$17:CV$118,"&gt;0")</f>
        <v>0</v>
      </c>
      <c r="BB35" s="121" t="str">
        <f t="shared" si="47"/>
        <v>REVISAR</v>
      </c>
      <c r="BC35" s="88">
        <f>COUNTIFS('PLAN ACCIÓN Y SEGUIMIENTO P.P.'!L$17:L$118,"*"&amp;AV35&amp;"*",'PLAN ACCIÓN Y SEGUIMIENTO P.P.'!CZ$17:CZ$118,"&gt;0")</f>
        <v>0</v>
      </c>
      <c r="BD35" s="121" t="str">
        <f t="shared" si="48"/>
        <v>REVISAR</v>
      </c>
      <c r="BE35" s="88">
        <f>COUNTIFS('PLAN ACCIÓN Y SEGUIMIENTO P.P.'!L$17:L$118,"*"&amp;AV35&amp;"*",'PLAN ACCIÓN Y SEGUIMIENTO P.P.'!DF$17:DF$118,"&gt;0")</f>
        <v>0</v>
      </c>
      <c r="BF35" s="121" t="str">
        <f t="shared" si="49"/>
        <v>REVISAR</v>
      </c>
      <c r="BG35" s="88">
        <f>COUNTIFS('PLAN ACCIÓN Y SEGUIMIENTO P.P.'!L$17:L$118,"*"&amp;AV35&amp;"*",'PLAN ACCIÓN Y SEGUIMIENTO P.P.'!DI$17:DI$118,"&gt;0")</f>
        <v>0</v>
      </c>
      <c r="BH35" s="121" t="str">
        <f t="shared" si="50"/>
        <v>REVISAR</v>
      </c>
    </row>
    <row r="36" spans="1:60" s="2" customFormat="1" ht="15.75" customHeight="1">
      <c r="A36" s="105"/>
      <c r="B36" s="142"/>
      <c r="C36" s="143"/>
      <c r="D36" s="145"/>
      <c r="E36" s="145"/>
      <c r="F36" s="145"/>
      <c r="G36" s="145"/>
      <c r="H36" s="112"/>
      <c r="I36" s="112"/>
      <c r="J36" s="144"/>
      <c r="K36" s="145"/>
      <c r="L36" s="145"/>
      <c r="M36" s="145"/>
      <c r="N36" s="145"/>
      <c r="O36" s="145"/>
      <c r="P36" s="107"/>
      <c r="Q36" s="107"/>
      <c r="R36" s="142"/>
      <c r="S36" s="4"/>
      <c r="T36" s="4"/>
      <c r="U36" s="4"/>
      <c r="V36" s="4"/>
      <c r="Y36" s="142"/>
      <c r="Z36" s="145"/>
      <c r="AA36" s="145"/>
      <c r="AB36" s="145"/>
      <c r="AC36" s="145"/>
      <c r="AD36" s="145"/>
      <c r="AE36" s="108"/>
      <c r="AF36" s="108"/>
      <c r="AG36" s="92" t="str">
        <f>+'PLAN ACCIÓN Y SEGUIMIENTO P.P.'!F42</f>
        <v xml:space="preserve">Lineamiento 25: Niñas y adolescentes formadas para participar en política y cultura electoral. El número de candidatas para consejos y alcaldias aumenta en los próximos años. </v>
      </c>
      <c r="AH36" s="186">
        <f>SUMIFS('PLAN ACCIÓN Y SEGUIMIENTO P.P.'!DB$17:DB$118,'PLAN ACCIÓN Y SEGUIMIENTO P.P.'!F$17:F$118,$AG36,'PLAN ACCIÓN Y SEGUIMIENTO P.P.'!W$17:W$118,"&gt;0")</f>
        <v>0</v>
      </c>
      <c r="AI36" s="98">
        <v>0.5</v>
      </c>
      <c r="AJ36" s="99">
        <f>SUMIFS('PLAN ACCIÓN Y SEGUIMIENTO P.P.'!DK$17:DK$118,'PLAN ACCIÓN Y SEGUIMIENTO P.P.'!F$17:F$118,$AG36,'PLAN ACCIÓN Y SEGUIMIENTO P.P.'!AG$17:AG$118,"&gt;0")</f>
        <v>0</v>
      </c>
      <c r="AK36" s="98">
        <v>1</v>
      </c>
      <c r="AL36" s="114"/>
      <c r="AN36" s="92" t="str">
        <f t="shared" si="51"/>
        <v xml:space="preserve">Lineamiento 25: Niñas y adolescentes formadas para participar en política y cultura electoral. El número de candidatas para consejos y alcaldias aumenta en los próximos años. </v>
      </c>
      <c r="AO36" s="95">
        <f>SUMIFS('PLAN ACCIÓN Y SEGUIMIENTO P.P.'!AW$17:AW$118,'PLAN ACCIÓN Y SEGUIMIENTO P.P.'!F$17:F$118,$AN36,'PLAN ACCIÓN Y SEGUIMIENTO P.P.'!W$17:W$118,"&gt;0")+SUMIFS('PLAN ACCIÓN Y SEGUIMIENTO P.P.'!AY$17:AY$118,'PLAN ACCIÓN Y SEGUIMIENTO P.P.'!F$17:F$118,$AN36,'PLAN ACCIÓN Y SEGUIMIENTO P.P.'!W$17:W$118,"&gt;0")</f>
        <v>0</v>
      </c>
      <c r="AP36" s="192">
        <f>SUMIFS('PLAN ACCIÓN Y SEGUIMIENTO P.P.'!CZ$17:CZ$118,'PLAN ACCIÓN Y SEGUIMIENTO P.P.'!F$17:F$118,$AN36,'PLAN ACCIÓN Y SEGUIMIENTO P.P.'!W$17:W$118,"&gt;0")</f>
        <v>0</v>
      </c>
      <c r="AQ36" s="194">
        <f>SUMIFS('PLAN ACCIÓN Y SEGUIMIENTO P.P.'!DI$17:DI$118,'PLAN ACCIÓN Y SEGUIMIENTO P.P.'!F$17:F$118,AN36,'PLAN ACCIÓN Y SEGUIMIENTO P.P.'!AG$17:AG$118,"&gt;0")</f>
        <v>0</v>
      </c>
      <c r="AR36" s="93" t="str">
        <f t="shared" si="52"/>
        <v>REVISAR</v>
      </c>
      <c r="AS36" s="191" t="str">
        <f t="shared" si="53"/>
        <v>REVISAR</v>
      </c>
      <c r="AV36" s="540" t="s">
        <v>220</v>
      </c>
      <c r="AW36" s="541"/>
      <c r="AX36" s="541"/>
      <c r="AY36" s="542"/>
      <c r="AZ36" s="120">
        <f>COUNTIF('PLAN ACCIÓN Y SEGUIMIENTO P.P.'!L$17:L$118,"*"&amp;AV36&amp;"*")</f>
        <v>0</v>
      </c>
      <c r="BA36" s="88">
        <f>COUNTIFS('PLAN ACCIÓN Y SEGUIMIENTO P.P.'!L$17:L$118,"*"&amp;AV36&amp;"*",'PLAN ACCIÓN Y SEGUIMIENTO P.P.'!CV$17:CV$118,"&gt;0")</f>
        <v>0</v>
      </c>
      <c r="BB36" s="121" t="str">
        <f t="shared" si="47"/>
        <v>REVISAR</v>
      </c>
      <c r="BC36" s="88">
        <f>COUNTIFS('PLAN ACCIÓN Y SEGUIMIENTO P.P.'!L$17:L$118,"*"&amp;AV36&amp;"*",'PLAN ACCIÓN Y SEGUIMIENTO P.P.'!CZ$17:CZ$118,"&gt;0")</f>
        <v>0</v>
      </c>
      <c r="BD36" s="121" t="str">
        <f t="shared" si="48"/>
        <v>REVISAR</v>
      </c>
      <c r="BE36" s="88">
        <f>COUNTIFS('PLAN ACCIÓN Y SEGUIMIENTO P.P.'!L$17:L$118,"*"&amp;AV36&amp;"*",'PLAN ACCIÓN Y SEGUIMIENTO P.P.'!DF$17:DF$118,"&gt;0")</f>
        <v>0</v>
      </c>
      <c r="BF36" s="121" t="str">
        <f t="shared" si="49"/>
        <v>REVISAR</v>
      </c>
      <c r="BG36" s="88">
        <f>COUNTIFS('PLAN ACCIÓN Y SEGUIMIENTO P.P.'!L$17:L$118,"*"&amp;AV36&amp;"*",'PLAN ACCIÓN Y SEGUIMIENTO P.P.'!DI$17:DI$118,"&gt;0")</f>
        <v>0</v>
      </c>
      <c r="BH36" s="121" t="str">
        <f t="shared" si="50"/>
        <v>REVISAR</v>
      </c>
    </row>
    <row r="37" spans="1:60" s="2" customFormat="1" ht="15.75" customHeight="1">
      <c r="A37" s="105"/>
      <c r="B37" s="142"/>
      <c r="C37" s="143"/>
      <c r="D37" s="145"/>
      <c r="E37" s="145"/>
      <c r="F37" s="145"/>
      <c r="G37" s="145"/>
      <c r="H37" s="112"/>
      <c r="I37" s="112"/>
      <c r="J37" s="144"/>
      <c r="K37" s="145"/>
      <c r="L37" s="145"/>
      <c r="M37" s="145"/>
      <c r="N37" s="145"/>
      <c r="O37" s="145"/>
      <c r="P37" s="107"/>
      <c r="Q37" s="107"/>
      <c r="R37" s="142"/>
      <c r="S37" s="4"/>
      <c r="T37" s="4"/>
      <c r="U37" s="4"/>
      <c r="V37" s="4"/>
      <c r="Y37" s="142"/>
      <c r="Z37" s="145"/>
      <c r="AA37" s="145"/>
      <c r="AB37" s="145"/>
      <c r="AC37" s="145"/>
      <c r="AD37" s="145"/>
      <c r="AE37" s="108"/>
      <c r="AF37" s="108"/>
      <c r="AG37" s="92" t="str">
        <f>+'PLAN ACCIÓN Y SEGUIMIENTO P.P.'!F43</f>
        <v>Lineamiento 26: Lideresas sociales y comunitarias formadas para ejercer cargos de elección popular.</v>
      </c>
      <c r="AH37" s="186">
        <f>SUMIFS('PLAN ACCIÓN Y SEGUIMIENTO P.P.'!DB$17:DB$118,'PLAN ACCIÓN Y SEGUIMIENTO P.P.'!F$17:F$118,$AG37,'PLAN ACCIÓN Y SEGUIMIENTO P.P.'!W$17:W$118,"&gt;0")</f>
        <v>0</v>
      </c>
      <c r="AI37" s="98">
        <v>0.5</v>
      </c>
      <c r="AJ37" s="99">
        <f>SUMIFS('PLAN ACCIÓN Y SEGUIMIENTO P.P.'!DK$17:DK$118,'PLAN ACCIÓN Y SEGUIMIENTO P.P.'!F$17:F$118,$AG37,'PLAN ACCIÓN Y SEGUIMIENTO P.P.'!AG$17:AG$118,"&gt;0")</f>
        <v>0</v>
      </c>
      <c r="AK37" s="98">
        <v>1</v>
      </c>
      <c r="AL37" s="114"/>
      <c r="AN37" s="92" t="str">
        <f t="shared" si="51"/>
        <v>Lineamiento 26: Lideresas sociales y comunitarias formadas para ejercer cargos de elección popular.</v>
      </c>
      <c r="AO37" s="95">
        <f>SUMIFS('PLAN ACCIÓN Y SEGUIMIENTO P.P.'!AW$17:AW$118,'PLAN ACCIÓN Y SEGUIMIENTO P.P.'!F$17:F$118,$AN37,'PLAN ACCIÓN Y SEGUIMIENTO P.P.'!W$17:W$118,"&gt;0")+SUMIFS('PLAN ACCIÓN Y SEGUIMIENTO P.P.'!AY$17:AY$118,'PLAN ACCIÓN Y SEGUIMIENTO P.P.'!F$17:F$118,$AN37,'PLAN ACCIÓN Y SEGUIMIENTO P.P.'!W$17:W$118,"&gt;0")</f>
        <v>0</v>
      </c>
      <c r="AP37" s="192">
        <f>SUMIFS('PLAN ACCIÓN Y SEGUIMIENTO P.P.'!CZ$17:CZ$118,'PLAN ACCIÓN Y SEGUIMIENTO P.P.'!F$17:F$118,$AN37,'PLAN ACCIÓN Y SEGUIMIENTO P.P.'!W$17:W$118,"&gt;0")</f>
        <v>0</v>
      </c>
      <c r="AQ37" s="194">
        <f>SUMIFS('PLAN ACCIÓN Y SEGUIMIENTO P.P.'!DI$17:DI$118,'PLAN ACCIÓN Y SEGUIMIENTO P.P.'!F$17:F$118,AN37,'PLAN ACCIÓN Y SEGUIMIENTO P.P.'!AG$17:AG$118,"&gt;0")</f>
        <v>0</v>
      </c>
      <c r="AR37" s="93" t="str">
        <f t="shared" si="52"/>
        <v>REVISAR</v>
      </c>
      <c r="AS37" s="191" t="str">
        <f t="shared" si="53"/>
        <v>REVISAR</v>
      </c>
      <c r="AV37" s="540" t="s">
        <v>318</v>
      </c>
      <c r="AW37" s="541"/>
      <c r="AX37" s="541"/>
      <c r="AY37" s="542"/>
      <c r="AZ37" s="120">
        <f>COUNTIF('PLAN ACCIÓN Y SEGUIMIENTO P.P.'!L$17:L$118,"*"&amp;AV37&amp;"*")</f>
        <v>0</v>
      </c>
      <c r="BA37" s="88">
        <f>COUNTIFS('PLAN ACCIÓN Y SEGUIMIENTO P.P.'!L$17:L$118,"*"&amp;AV37&amp;"*",'PLAN ACCIÓN Y SEGUIMIENTO P.P.'!CV$17:CV$118,"&gt;0")</f>
        <v>0</v>
      </c>
      <c r="BB37" s="121" t="str">
        <f t="shared" si="47"/>
        <v>REVISAR</v>
      </c>
      <c r="BC37" s="88">
        <f>COUNTIFS('PLAN ACCIÓN Y SEGUIMIENTO P.P.'!L$17:L$118,"*"&amp;AV37&amp;"*",'PLAN ACCIÓN Y SEGUIMIENTO P.P.'!CZ$17:CZ$118,"&gt;0")</f>
        <v>0</v>
      </c>
      <c r="BD37" s="121" t="str">
        <f t="shared" si="48"/>
        <v>REVISAR</v>
      </c>
      <c r="BE37" s="88">
        <f>COUNTIFS('PLAN ACCIÓN Y SEGUIMIENTO P.P.'!L$17:L$118,"*"&amp;AV37&amp;"*",'PLAN ACCIÓN Y SEGUIMIENTO P.P.'!DF$17:DF$118,"&gt;0")</f>
        <v>0</v>
      </c>
      <c r="BF37" s="121" t="str">
        <f t="shared" si="49"/>
        <v>REVISAR</v>
      </c>
      <c r="BG37" s="88">
        <f>COUNTIFS('PLAN ACCIÓN Y SEGUIMIENTO P.P.'!L$17:L$118,"*"&amp;AV37&amp;"*",'PLAN ACCIÓN Y SEGUIMIENTO P.P.'!DI$17:DI$118,"&gt;0")</f>
        <v>0</v>
      </c>
      <c r="BH37" s="121" t="str">
        <f t="shared" si="50"/>
        <v>REVISAR</v>
      </c>
    </row>
    <row r="38" spans="1:60" s="2" customFormat="1" ht="31.5">
      <c r="A38" s="105"/>
      <c r="B38" s="142"/>
      <c r="C38" s="143"/>
      <c r="D38" s="145"/>
      <c r="E38" s="145"/>
      <c r="F38" s="145"/>
      <c r="G38" s="145"/>
      <c r="H38" s="112"/>
      <c r="I38" s="112"/>
      <c r="J38" s="144"/>
      <c r="K38" s="145"/>
      <c r="L38" s="145"/>
      <c r="M38" s="145"/>
      <c r="N38" s="145"/>
      <c r="O38" s="145"/>
      <c r="P38" s="107"/>
      <c r="Q38" s="107"/>
      <c r="R38" s="142"/>
      <c r="S38" s="4"/>
      <c r="T38" s="4"/>
      <c r="U38" s="4"/>
      <c r="V38" s="4"/>
      <c r="Y38" s="142"/>
      <c r="Z38" s="145"/>
      <c r="AA38" s="145"/>
      <c r="AB38" s="145"/>
      <c r="AC38" s="145"/>
      <c r="AD38" s="145"/>
      <c r="AE38" s="108"/>
      <c r="AF38" s="108"/>
      <c r="AG38" s="92" t="str">
        <f>+'PLAN ACCIÓN Y SEGUIMIENTO P.P.'!F44</f>
        <v xml:space="preserve">Lineamiento 27: Aumenta el número de mujeres que ejercen cargos de dirección en Sindicatos y empresas </v>
      </c>
      <c r="AH38" s="186">
        <f>SUMIFS('PLAN ACCIÓN Y SEGUIMIENTO P.P.'!DB$17:DB$118,'PLAN ACCIÓN Y SEGUIMIENTO P.P.'!F$17:F$118,$AG38,'PLAN ACCIÓN Y SEGUIMIENTO P.P.'!W$17:W$118,"&gt;0")</f>
        <v>0</v>
      </c>
      <c r="AI38" s="98">
        <v>0.5</v>
      </c>
      <c r="AJ38" s="99">
        <f>SUMIFS('PLAN ACCIÓN Y SEGUIMIENTO P.P.'!DK$17:DK$118,'PLAN ACCIÓN Y SEGUIMIENTO P.P.'!F$17:F$118,$AG38,'PLAN ACCIÓN Y SEGUIMIENTO P.P.'!AG$17:AG$118,"&gt;0")</f>
        <v>0</v>
      </c>
      <c r="AK38" s="98">
        <v>1</v>
      </c>
      <c r="AL38" s="114"/>
      <c r="AN38" s="92" t="str">
        <f t="shared" si="51"/>
        <v xml:space="preserve">Lineamiento 27: Aumenta el número de mujeres que ejercen cargos de dirección en Sindicatos y empresas </v>
      </c>
      <c r="AO38" s="95">
        <f>SUMIFS('PLAN ACCIÓN Y SEGUIMIENTO P.P.'!AW$17:AW$118,'PLAN ACCIÓN Y SEGUIMIENTO P.P.'!F$17:F$118,$AN38,'PLAN ACCIÓN Y SEGUIMIENTO P.P.'!W$17:W$118,"&gt;0")+SUMIFS('PLAN ACCIÓN Y SEGUIMIENTO P.P.'!AY$17:AY$118,'PLAN ACCIÓN Y SEGUIMIENTO P.P.'!F$17:F$118,$AN38,'PLAN ACCIÓN Y SEGUIMIENTO P.P.'!W$17:W$118,"&gt;0")</f>
        <v>48476000</v>
      </c>
      <c r="AP38" s="192">
        <f>SUMIFS('PLAN ACCIÓN Y SEGUIMIENTO P.P.'!CZ$17:CZ$118,'PLAN ACCIÓN Y SEGUIMIENTO P.P.'!F$17:F$118,$AN38,'PLAN ACCIÓN Y SEGUIMIENTO P.P.'!W$17:W$118,"&gt;0")</f>
        <v>0</v>
      </c>
      <c r="AQ38" s="194">
        <f>SUMIFS('PLAN ACCIÓN Y SEGUIMIENTO P.P.'!DI$17:DI$118,'PLAN ACCIÓN Y SEGUIMIENTO P.P.'!F$17:F$118,AN38,'PLAN ACCIÓN Y SEGUIMIENTO P.P.'!AG$17:AG$118,"&gt;0")</f>
        <v>0</v>
      </c>
      <c r="AR38" s="93">
        <f t="shared" si="52"/>
        <v>0</v>
      </c>
      <c r="AS38" s="191">
        <f t="shared" si="53"/>
        <v>0</v>
      </c>
      <c r="AV38" s="540" t="s">
        <v>325</v>
      </c>
      <c r="AW38" s="541"/>
      <c r="AX38" s="541"/>
      <c r="AY38" s="542"/>
      <c r="AZ38" s="120">
        <f>COUNTIF('PLAN ACCIÓN Y SEGUIMIENTO P.P.'!L$17:L$118,"*"&amp;AV38&amp;"*")</f>
        <v>0</v>
      </c>
      <c r="BA38" s="88">
        <f>COUNTIFS('PLAN ACCIÓN Y SEGUIMIENTO P.P.'!L$17:L$118,"*"&amp;AV38&amp;"*",'PLAN ACCIÓN Y SEGUIMIENTO P.P.'!CV$17:CV$118,"&gt;0")</f>
        <v>0</v>
      </c>
      <c r="BB38" s="121" t="str">
        <f t="shared" ref="BB38" si="54">IFERROR(BA38/AZ38,"REVISAR")</f>
        <v>REVISAR</v>
      </c>
      <c r="BC38" s="88">
        <f>COUNTIFS('PLAN ACCIÓN Y SEGUIMIENTO P.P.'!L$17:L$118,"*"&amp;AV38&amp;"*",'PLAN ACCIÓN Y SEGUIMIENTO P.P.'!CZ$17:CZ$118,"&gt;0")</f>
        <v>0</v>
      </c>
      <c r="BD38" s="121" t="str">
        <f t="shared" ref="BD38" si="55">IFERROR(BC38/AZ38,"REVISAR")</f>
        <v>REVISAR</v>
      </c>
      <c r="BE38" s="88">
        <f>COUNTIFS('PLAN ACCIÓN Y SEGUIMIENTO P.P.'!L$17:L$118,"*"&amp;AV38&amp;"*",'PLAN ACCIÓN Y SEGUIMIENTO P.P.'!DF$17:DF$118,"&gt;0")</f>
        <v>0</v>
      </c>
      <c r="BF38" s="121" t="str">
        <f t="shared" ref="BF38" si="56">IFERROR(BE38/AZ38,"REVISAR")</f>
        <v>REVISAR</v>
      </c>
      <c r="BG38" s="88">
        <f>COUNTIFS('PLAN ACCIÓN Y SEGUIMIENTO P.P.'!L$17:L$118,"*"&amp;AV38&amp;"*",'PLAN ACCIÓN Y SEGUIMIENTO P.P.'!DI$17:DI$118,"&gt;0")</f>
        <v>0</v>
      </c>
      <c r="BH38" s="121" t="str">
        <f t="shared" ref="BH38" si="57">IFERROR(BG38/AZ38,"REVISAR")</f>
        <v>REVISAR</v>
      </c>
    </row>
    <row r="39" spans="1:60" s="2" customFormat="1" ht="47.25">
      <c r="A39" s="105"/>
      <c r="B39" s="142"/>
      <c r="C39" s="143"/>
      <c r="D39" s="145"/>
      <c r="E39" s="145"/>
      <c r="F39" s="145"/>
      <c r="G39" s="145"/>
      <c r="H39" s="112"/>
      <c r="I39" s="112"/>
      <c r="J39" s="144"/>
      <c r="K39" s="145"/>
      <c r="L39" s="145"/>
      <c r="M39" s="145"/>
      <c r="N39" s="145"/>
      <c r="O39" s="145"/>
      <c r="P39" s="107"/>
      <c r="Q39" s="107"/>
      <c r="R39" s="142"/>
      <c r="S39" s="4"/>
      <c r="T39" s="4"/>
      <c r="U39" s="4"/>
      <c r="V39" s="4"/>
      <c r="Y39" s="142"/>
      <c r="Z39" s="145"/>
      <c r="AA39" s="145"/>
      <c r="AB39" s="145"/>
      <c r="AC39" s="145"/>
      <c r="AD39" s="145"/>
      <c r="AE39" s="108"/>
      <c r="AF39" s="108"/>
      <c r="AG39" s="92" t="str">
        <f>+'PLAN ACCIÓN Y SEGUIMIENTO P.P.'!F45</f>
        <v>Lineamiento 28: Un alto número de mujeres de la administración municipal son capacitadas para ejercer cargos de liderazgo y toma de decisiones.</v>
      </c>
      <c r="AH39" s="186">
        <f>SUMIFS('PLAN ACCIÓN Y SEGUIMIENTO P.P.'!DB$17:DB$118,'PLAN ACCIÓN Y SEGUIMIENTO P.P.'!F$17:F$118,$AG39,'PLAN ACCIÓN Y SEGUIMIENTO P.P.'!W$17:W$118,"&gt;0")</f>
        <v>0</v>
      </c>
      <c r="AI39" s="98">
        <v>0.5</v>
      </c>
      <c r="AJ39" s="99">
        <f>SUMIFS('PLAN ACCIÓN Y SEGUIMIENTO P.P.'!DK$17:DK$118,'PLAN ACCIÓN Y SEGUIMIENTO P.P.'!F$17:F$118,$AG39,'PLAN ACCIÓN Y SEGUIMIENTO P.P.'!AG$17:AG$118,"&gt;0")</f>
        <v>0</v>
      </c>
      <c r="AK39" s="98">
        <v>1</v>
      </c>
      <c r="AL39" s="114"/>
      <c r="AN39" s="92" t="str">
        <f t="shared" si="51"/>
        <v>Lineamiento 28: Un alto número de mujeres de la administración municipal son capacitadas para ejercer cargos de liderazgo y toma de decisiones.</v>
      </c>
      <c r="AO39" s="95">
        <f>SUMIFS('PLAN ACCIÓN Y SEGUIMIENTO P.P.'!AW$17:AW$118,'PLAN ACCIÓN Y SEGUIMIENTO P.P.'!F$17:F$118,$AN39,'PLAN ACCIÓN Y SEGUIMIENTO P.P.'!W$17:W$118,"&gt;0")+SUMIFS('PLAN ACCIÓN Y SEGUIMIENTO P.P.'!AY$17:AY$118,'PLAN ACCIÓN Y SEGUIMIENTO P.P.'!F$17:F$118,$AN39,'PLAN ACCIÓN Y SEGUIMIENTO P.P.'!W$17:W$118,"&gt;0")</f>
        <v>0</v>
      </c>
      <c r="AP39" s="192">
        <f>SUMIFS('PLAN ACCIÓN Y SEGUIMIENTO P.P.'!CZ$17:CZ$118,'PLAN ACCIÓN Y SEGUIMIENTO P.P.'!F$17:F$118,$AN39,'PLAN ACCIÓN Y SEGUIMIENTO P.P.'!W$17:W$118,"&gt;0")</f>
        <v>0</v>
      </c>
      <c r="AQ39" s="194">
        <f>SUMIFS('PLAN ACCIÓN Y SEGUIMIENTO P.P.'!DI$17:DI$118,'PLAN ACCIÓN Y SEGUIMIENTO P.P.'!F$17:F$118,AN39,'PLAN ACCIÓN Y SEGUIMIENTO P.P.'!AG$17:AG$118,"&gt;0")</f>
        <v>0</v>
      </c>
      <c r="AR39" s="93" t="str">
        <f t="shared" si="52"/>
        <v>REVISAR</v>
      </c>
      <c r="AS39" s="191" t="str">
        <f t="shared" si="53"/>
        <v>REVISAR</v>
      </c>
      <c r="AV39" s="540" t="s">
        <v>331</v>
      </c>
      <c r="AW39" s="541"/>
      <c r="AX39" s="541"/>
      <c r="AY39" s="542"/>
      <c r="AZ39" s="120">
        <f>COUNTIF('PLAN ACCIÓN Y SEGUIMIENTO P.P.'!L$17:L$118,"*"&amp;AV39&amp;"*")</f>
        <v>0</v>
      </c>
      <c r="BA39" s="88">
        <f>COUNTIFS('PLAN ACCIÓN Y SEGUIMIENTO P.P.'!L$17:L$118,"*"&amp;AV39&amp;"*",'PLAN ACCIÓN Y SEGUIMIENTO P.P.'!CV$17:CV$118,"&gt;0")</f>
        <v>0</v>
      </c>
      <c r="BB39" s="121" t="str">
        <f t="shared" ref="BB39:BB42" si="58">IFERROR(BA39/AZ39,"REVISAR")</f>
        <v>REVISAR</v>
      </c>
      <c r="BC39" s="88">
        <f>COUNTIFS('PLAN ACCIÓN Y SEGUIMIENTO P.P.'!L$17:L$118,"*"&amp;AV39&amp;"*",'PLAN ACCIÓN Y SEGUIMIENTO P.P.'!CZ$17:CZ$118,"&gt;0")</f>
        <v>0</v>
      </c>
      <c r="BD39" s="121" t="str">
        <f t="shared" ref="BD39:BD42" si="59">IFERROR(BC39/AZ39,"REVISAR")</f>
        <v>REVISAR</v>
      </c>
      <c r="BE39" s="88">
        <f>COUNTIFS('PLAN ACCIÓN Y SEGUIMIENTO P.P.'!L$17:L$118,"*"&amp;AV39&amp;"*",'PLAN ACCIÓN Y SEGUIMIENTO P.P.'!DF$17:DF$118,"&gt;0")</f>
        <v>0</v>
      </c>
      <c r="BF39" s="121" t="str">
        <f t="shared" ref="BF39:BF42" si="60">IFERROR(BE39/AZ39,"REVISAR")</f>
        <v>REVISAR</v>
      </c>
      <c r="BG39" s="88">
        <f>COUNTIFS('PLAN ACCIÓN Y SEGUIMIENTO P.P.'!L$17:L$118,"*"&amp;AV39&amp;"*",'PLAN ACCIÓN Y SEGUIMIENTO P.P.'!DI$17:DI$118,"&gt;0")</f>
        <v>0</v>
      </c>
      <c r="BH39" s="121" t="str">
        <f t="shared" ref="BH39:BH42" si="61">IFERROR(BG39/AZ39,"REVISAR")</f>
        <v>REVISAR</v>
      </c>
    </row>
    <row r="40" spans="1:60" s="2" customFormat="1" ht="47.25">
      <c r="A40" s="105"/>
      <c r="B40" s="142"/>
      <c r="C40" s="143"/>
      <c r="D40" s="145"/>
      <c r="E40" s="145"/>
      <c r="F40" s="145"/>
      <c r="G40" s="145"/>
      <c r="H40" s="112"/>
      <c r="I40" s="112"/>
      <c r="J40" s="144"/>
      <c r="K40" s="145"/>
      <c r="L40" s="145"/>
      <c r="M40" s="145"/>
      <c r="N40" s="145"/>
      <c r="O40" s="145"/>
      <c r="P40" s="107"/>
      <c r="Q40" s="107"/>
      <c r="R40" s="142"/>
      <c r="S40" s="4"/>
      <c r="T40" s="4"/>
      <c r="U40" s="4"/>
      <c r="V40" s="4"/>
      <c r="Y40" s="142"/>
      <c r="Z40" s="145"/>
      <c r="AA40" s="145"/>
      <c r="AB40" s="145"/>
      <c r="AC40" s="145"/>
      <c r="AD40" s="145"/>
      <c r="AE40" s="108"/>
      <c r="AF40" s="108"/>
      <c r="AG40" s="92" t="str">
        <f>+'PLAN ACCIÓN Y SEGUIMIENTO P.P.'!F46</f>
        <v>Lineamiento 29: Se cuenta con espacios para el cuidado para menores de edad a cargo de mujeres participan en procesos de formación</v>
      </c>
      <c r="AH40" s="186">
        <f>SUMIFS('PLAN ACCIÓN Y SEGUIMIENTO P.P.'!DB$17:DB$118,'PLAN ACCIÓN Y SEGUIMIENTO P.P.'!F$17:F$118,$AG40,'PLAN ACCIÓN Y SEGUIMIENTO P.P.'!W$17:W$118,"&gt;0")</f>
        <v>0</v>
      </c>
      <c r="AI40" s="98">
        <v>0.5</v>
      </c>
      <c r="AJ40" s="99">
        <f>SUMIFS('PLAN ACCIÓN Y SEGUIMIENTO P.P.'!DK$17:DK$118,'PLAN ACCIÓN Y SEGUIMIENTO P.P.'!F$17:F$118,$AG40,'PLAN ACCIÓN Y SEGUIMIENTO P.P.'!AG$17:AG$118,"&gt;0")</f>
        <v>0</v>
      </c>
      <c r="AK40" s="98">
        <v>1</v>
      </c>
      <c r="AL40" s="114"/>
      <c r="AN40" s="92" t="str">
        <f t="shared" si="51"/>
        <v>Lineamiento 29: Se cuenta con espacios para el cuidado para menores de edad a cargo de mujeres participan en procesos de formación</v>
      </c>
      <c r="AO40" s="95">
        <f>SUMIFS('PLAN ACCIÓN Y SEGUIMIENTO P.P.'!AW$17:AW$118,'PLAN ACCIÓN Y SEGUIMIENTO P.P.'!F$17:F$118,$AN40,'PLAN ACCIÓN Y SEGUIMIENTO P.P.'!W$17:W$118,"&gt;0")+SUMIFS('PLAN ACCIÓN Y SEGUIMIENTO P.P.'!AY$17:AY$118,'PLAN ACCIÓN Y SEGUIMIENTO P.P.'!F$17:F$118,$AN40,'PLAN ACCIÓN Y SEGUIMIENTO P.P.'!W$17:W$118,"&gt;0")</f>
        <v>0</v>
      </c>
      <c r="AP40" s="192">
        <f>SUMIFS('PLAN ACCIÓN Y SEGUIMIENTO P.P.'!CZ$17:CZ$118,'PLAN ACCIÓN Y SEGUIMIENTO P.P.'!F$17:F$118,$AN40,'PLAN ACCIÓN Y SEGUIMIENTO P.P.'!W$17:W$118,"&gt;0")</f>
        <v>0</v>
      </c>
      <c r="AQ40" s="194">
        <f>SUMIFS('PLAN ACCIÓN Y SEGUIMIENTO P.P.'!DI$17:DI$118,'PLAN ACCIÓN Y SEGUIMIENTO P.P.'!F$17:F$118,AN40,'PLAN ACCIÓN Y SEGUIMIENTO P.P.'!AG$17:AG$118,"&gt;0")</f>
        <v>0</v>
      </c>
      <c r="AR40" s="93" t="str">
        <f t="shared" si="52"/>
        <v>REVISAR</v>
      </c>
      <c r="AS40" s="191" t="str">
        <f t="shared" si="53"/>
        <v>REVISAR</v>
      </c>
      <c r="AV40" s="540" t="s">
        <v>332</v>
      </c>
      <c r="AW40" s="541"/>
      <c r="AX40" s="541"/>
      <c r="AY40" s="542"/>
      <c r="AZ40" s="120">
        <f>COUNTIF('PLAN ACCIÓN Y SEGUIMIENTO P.P.'!L$17:L$118,"*"&amp;AV40&amp;"*")</f>
        <v>0</v>
      </c>
      <c r="BA40" s="88">
        <f>COUNTIFS('PLAN ACCIÓN Y SEGUIMIENTO P.P.'!L$17:L$118,"*"&amp;AV40&amp;"*",'PLAN ACCIÓN Y SEGUIMIENTO P.P.'!CV$17:CV$118,"&gt;0")</f>
        <v>0</v>
      </c>
      <c r="BB40" s="121" t="str">
        <f t="shared" si="58"/>
        <v>REVISAR</v>
      </c>
      <c r="BC40" s="88">
        <f>COUNTIFS('PLAN ACCIÓN Y SEGUIMIENTO P.P.'!L$17:L$118,"*"&amp;AV40&amp;"*",'PLAN ACCIÓN Y SEGUIMIENTO P.P.'!CZ$17:CZ$118,"&gt;0")</f>
        <v>0</v>
      </c>
      <c r="BD40" s="121" t="str">
        <f t="shared" si="59"/>
        <v>REVISAR</v>
      </c>
      <c r="BE40" s="88">
        <f>COUNTIFS('PLAN ACCIÓN Y SEGUIMIENTO P.P.'!L$17:L$118,"*"&amp;AV40&amp;"*",'PLAN ACCIÓN Y SEGUIMIENTO P.P.'!DF$17:DF$118,"&gt;0")</f>
        <v>0</v>
      </c>
      <c r="BF40" s="121" t="str">
        <f t="shared" si="60"/>
        <v>REVISAR</v>
      </c>
      <c r="BG40" s="88">
        <f>COUNTIFS('PLAN ACCIÓN Y SEGUIMIENTO P.P.'!L$17:L$118,"*"&amp;AV40&amp;"*",'PLAN ACCIÓN Y SEGUIMIENTO P.P.'!DI$17:DI$118,"&gt;0")</f>
        <v>0</v>
      </c>
      <c r="BH40" s="121" t="str">
        <f t="shared" si="61"/>
        <v>REVISAR</v>
      </c>
    </row>
    <row r="41" spans="1:60" s="2" customFormat="1" ht="47.25">
      <c r="A41" s="105"/>
      <c r="B41" s="142"/>
      <c r="C41" s="143"/>
      <c r="D41" s="145"/>
      <c r="E41" s="145"/>
      <c r="F41" s="145"/>
      <c r="G41" s="145"/>
      <c r="H41" s="112"/>
      <c r="I41" s="112"/>
      <c r="J41" s="144"/>
      <c r="K41" s="145"/>
      <c r="L41" s="145"/>
      <c r="M41" s="145"/>
      <c r="N41" s="145"/>
      <c r="O41" s="145"/>
      <c r="P41" s="107"/>
      <c r="Q41" s="107"/>
      <c r="R41" s="142"/>
      <c r="S41" s="4"/>
      <c r="T41" s="4"/>
      <c r="U41" s="4"/>
      <c r="V41" s="4"/>
      <c r="Y41" s="142"/>
      <c r="Z41" s="145"/>
      <c r="AA41" s="145"/>
      <c r="AB41" s="145"/>
      <c r="AC41" s="145"/>
      <c r="AD41" s="145"/>
      <c r="AE41" s="108"/>
      <c r="AF41" s="108"/>
      <c r="AG41" s="92" t="str">
        <f>+'PLAN ACCIÓN Y SEGUIMIENTO P.P.'!F47</f>
        <v>Lineamiento 30: Crece el número de mujeres que participan en las elecciones y aumenta el número de mujeres elegidas por voto popular.</v>
      </c>
      <c r="AH41" s="186">
        <f>SUMIFS('PLAN ACCIÓN Y SEGUIMIENTO P.P.'!DB$17:DB$118,'PLAN ACCIÓN Y SEGUIMIENTO P.P.'!F$17:F$118,$AG41,'PLAN ACCIÓN Y SEGUIMIENTO P.P.'!W$17:W$118,"&gt;0")</f>
        <v>0</v>
      </c>
      <c r="AI41" s="98">
        <v>0.5</v>
      </c>
      <c r="AJ41" s="99">
        <f>SUMIFS('PLAN ACCIÓN Y SEGUIMIENTO P.P.'!DK$17:DK$118,'PLAN ACCIÓN Y SEGUIMIENTO P.P.'!F$17:F$118,$AG41,'PLAN ACCIÓN Y SEGUIMIENTO P.P.'!AG$17:AG$118,"&gt;0")</f>
        <v>0</v>
      </c>
      <c r="AK41" s="98">
        <v>1</v>
      </c>
      <c r="AL41" s="114"/>
      <c r="AN41" s="92" t="str">
        <f t="shared" si="51"/>
        <v>Lineamiento 30: Crece el número de mujeres que participan en las elecciones y aumenta el número de mujeres elegidas por voto popular.</v>
      </c>
      <c r="AO41" s="95">
        <f>SUMIFS('PLAN ACCIÓN Y SEGUIMIENTO P.P.'!AW$17:AW$118,'PLAN ACCIÓN Y SEGUIMIENTO P.P.'!F$17:F$118,$AN41,'PLAN ACCIÓN Y SEGUIMIENTO P.P.'!W$17:W$118,"&gt;0")+SUMIFS('PLAN ACCIÓN Y SEGUIMIENTO P.P.'!AY$17:AY$118,'PLAN ACCIÓN Y SEGUIMIENTO P.P.'!F$17:F$118,$AN41,'PLAN ACCIÓN Y SEGUIMIENTO P.P.'!W$17:W$118,"&gt;0")</f>
        <v>0</v>
      </c>
      <c r="AP41" s="192">
        <f>SUMIFS('PLAN ACCIÓN Y SEGUIMIENTO P.P.'!CZ$17:CZ$118,'PLAN ACCIÓN Y SEGUIMIENTO P.P.'!F$17:F$118,$AN41,'PLAN ACCIÓN Y SEGUIMIENTO P.P.'!W$17:W$118,"&gt;0")</f>
        <v>0</v>
      </c>
      <c r="AQ41" s="194">
        <f>SUMIFS('PLAN ACCIÓN Y SEGUIMIENTO P.P.'!DI$17:DI$118,'PLAN ACCIÓN Y SEGUIMIENTO P.P.'!F$17:F$118,AN41,'PLAN ACCIÓN Y SEGUIMIENTO P.P.'!AG$17:AG$118,"&gt;0")</f>
        <v>0</v>
      </c>
      <c r="AR41" s="93" t="str">
        <f t="shared" si="52"/>
        <v>REVISAR</v>
      </c>
      <c r="AS41" s="191" t="str">
        <f t="shared" si="53"/>
        <v>REVISAR</v>
      </c>
      <c r="AV41" s="540" t="s">
        <v>333</v>
      </c>
      <c r="AW41" s="541"/>
      <c r="AX41" s="541"/>
      <c r="AY41" s="542"/>
      <c r="AZ41" s="120">
        <f>COUNTIF('PLAN ACCIÓN Y SEGUIMIENTO P.P.'!L$17:L$118,"*"&amp;AV41&amp;"*")</f>
        <v>0</v>
      </c>
      <c r="BA41" s="88">
        <f>COUNTIFS('PLAN ACCIÓN Y SEGUIMIENTO P.P.'!L$17:L$118,"*"&amp;AV41&amp;"*",'PLAN ACCIÓN Y SEGUIMIENTO P.P.'!CV$17:CV$118,"&gt;0")</f>
        <v>0</v>
      </c>
      <c r="BB41" s="121" t="str">
        <f t="shared" si="58"/>
        <v>REVISAR</v>
      </c>
      <c r="BC41" s="88">
        <f>COUNTIFS('PLAN ACCIÓN Y SEGUIMIENTO P.P.'!L$17:L$118,"*"&amp;AV41&amp;"*",'PLAN ACCIÓN Y SEGUIMIENTO P.P.'!CZ$17:CZ$118,"&gt;0")</f>
        <v>0</v>
      </c>
      <c r="BD41" s="121" t="str">
        <f t="shared" si="59"/>
        <v>REVISAR</v>
      </c>
      <c r="BE41" s="88">
        <f>COUNTIFS('PLAN ACCIÓN Y SEGUIMIENTO P.P.'!L$17:L$118,"*"&amp;AV41&amp;"*",'PLAN ACCIÓN Y SEGUIMIENTO P.P.'!DF$17:DF$118,"&gt;0")</f>
        <v>0</v>
      </c>
      <c r="BF41" s="121" t="str">
        <f t="shared" si="60"/>
        <v>REVISAR</v>
      </c>
      <c r="BG41" s="88">
        <f>COUNTIFS('PLAN ACCIÓN Y SEGUIMIENTO P.P.'!L$17:L$118,"*"&amp;AV41&amp;"*",'PLAN ACCIÓN Y SEGUIMIENTO P.P.'!DI$17:DI$118,"&gt;0")</f>
        <v>0</v>
      </c>
      <c r="BH41" s="121" t="str">
        <f t="shared" si="61"/>
        <v>REVISAR</v>
      </c>
    </row>
    <row r="42" spans="1:60" s="2" customFormat="1" ht="31.5">
      <c r="A42" s="105"/>
      <c r="B42" s="142"/>
      <c r="C42" s="143"/>
      <c r="D42" s="145"/>
      <c r="E42" s="145"/>
      <c r="F42" s="145"/>
      <c r="G42" s="145"/>
      <c r="H42" s="112"/>
      <c r="I42" s="112"/>
      <c r="J42" s="144"/>
      <c r="K42" s="145"/>
      <c r="L42" s="145"/>
      <c r="M42" s="145"/>
      <c r="N42" s="145"/>
      <c r="O42" s="145"/>
      <c r="P42" s="107"/>
      <c r="Q42" s="107"/>
      <c r="R42" s="142"/>
      <c r="S42" s="4"/>
      <c r="T42" s="4"/>
      <c r="U42" s="4"/>
      <c r="V42" s="4"/>
      <c r="Y42" s="142"/>
      <c r="Z42" s="145"/>
      <c r="AA42" s="145"/>
      <c r="AB42" s="145"/>
      <c r="AC42" s="145"/>
      <c r="AD42" s="145"/>
      <c r="AE42" s="108"/>
      <c r="AF42" s="108"/>
      <c r="AG42" s="92" t="str">
        <f>+'PLAN ACCIÓN Y SEGUIMIENTO P.P.'!F48</f>
        <v xml:space="preserve">Lineamiento 31: Se mitigan y transforman conductas sexistas y la replica de estereotipos de género. </v>
      </c>
      <c r="AH42" s="186">
        <f>SUMIFS('PLAN ACCIÓN Y SEGUIMIENTO P.P.'!DB$17:DB$118,'PLAN ACCIÓN Y SEGUIMIENTO P.P.'!F$17:F$118,$AG42,'PLAN ACCIÓN Y SEGUIMIENTO P.P.'!W$17:W$118,"&gt;0")</f>
        <v>0</v>
      </c>
      <c r="AI42" s="98">
        <v>0.5</v>
      </c>
      <c r="AJ42" s="99">
        <f>SUMIFS('PLAN ACCIÓN Y SEGUIMIENTO P.P.'!DK$17:DK$118,'PLAN ACCIÓN Y SEGUIMIENTO P.P.'!F$17:F$118,$AG42,'PLAN ACCIÓN Y SEGUIMIENTO P.P.'!AG$17:AG$118,"&gt;0")</f>
        <v>0</v>
      </c>
      <c r="AK42" s="98">
        <v>1</v>
      </c>
      <c r="AL42" s="114"/>
      <c r="AN42" s="92" t="str">
        <f t="shared" si="51"/>
        <v xml:space="preserve">Lineamiento 31: Se mitigan y transforman conductas sexistas y la replica de estereotipos de género. </v>
      </c>
      <c r="AO42" s="95">
        <f>SUMIFS('PLAN ACCIÓN Y SEGUIMIENTO P.P.'!AW$17:AW$118,'PLAN ACCIÓN Y SEGUIMIENTO P.P.'!F$17:F$118,$AN42,'PLAN ACCIÓN Y SEGUIMIENTO P.P.'!W$17:W$118,"&gt;0")+SUMIFS('PLAN ACCIÓN Y SEGUIMIENTO P.P.'!AY$17:AY$118,'PLAN ACCIÓN Y SEGUIMIENTO P.P.'!F$17:F$118,$AN42,'PLAN ACCIÓN Y SEGUIMIENTO P.P.'!W$17:W$118,"&gt;0")</f>
        <v>0</v>
      </c>
      <c r="AP42" s="192">
        <f>SUMIFS('PLAN ACCIÓN Y SEGUIMIENTO P.P.'!CZ$17:CZ$118,'PLAN ACCIÓN Y SEGUIMIENTO P.P.'!F$17:F$118,$AN42,'PLAN ACCIÓN Y SEGUIMIENTO P.P.'!W$17:W$118,"&gt;0")</f>
        <v>0</v>
      </c>
      <c r="AQ42" s="194">
        <f>SUMIFS('PLAN ACCIÓN Y SEGUIMIENTO P.P.'!DI$17:DI$118,'PLAN ACCIÓN Y SEGUIMIENTO P.P.'!F$17:F$118,AN42,'PLAN ACCIÓN Y SEGUIMIENTO P.P.'!AG$17:AG$118,"&gt;0")</f>
        <v>0</v>
      </c>
      <c r="AR42" s="93" t="str">
        <f t="shared" si="52"/>
        <v>REVISAR</v>
      </c>
      <c r="AS42" s="191" t="str">
        <f t="shared" si="53"/>
        <v>REVISAR</v>
      </c>
      <c r="AV42" s="540" t="s">
        <v>334</v>
      </c>
      <c r="AW42" s="541"/>
      <c r="AX42" s="541"/>
      <c r="AY42" s="542"/>
      <c r="AZ42" s="120">
        <f>COUNTIF('PLAN ACCIÓN Y SEGUIMIENTO P.P.'!L$17:L$118,"*"&amp;AV42&amp;"*")</f>
        <v>0</v>
      </c>
      <c r="BA42" s="88">
        <f>COUNTIFS('PLAN ACCIÓN Y SEGUIMIENTO P.P.'!L$17:L$118,"*"&amp;AV42&amp;"*",'PLAN ACCIÓN Y SEGUIMIENTO P.P.'!CV$17:CV$118,"&gt;0")</f>
        <v>0</v>
      </c>
      <c r="BB42" s="121" t="str">
        <f t="shared" si="58"/>
        <v>REVISAR</v>
      </c>
      <c r="BC42" s="88">
        <f>COUNTIFS('PLAN ACCIÓN Y SEGUIMIENTO P.P.'!L$17:L$118,"*"&amp;AV42&amp;"*",'PLAN ACCIÓN Y SEGUIMIENTO P.P.'!CZ$17:CZ$118,"&gt;0")</f>
        <v>0</v>
      </c>
      <c r="BD42" s="121" t="str">
        <f t="shared" si="59"/>
        <v>REVISAR</v>
      </c>
      <c r="BE42" s="88">
        <f>COUNTIFS('PLAN ACCIÓN Y SEGUIMIENTO P.P.'!L$17:L$118,"*"&amp;AV42&amp;"*",'PLAN ACCIÓN Y SEGUIMIENTO P.P.'!DF$17:DF$118,"&gt;0")</f>
        <v>0</v>
      </c>
      <c r="BF42" s="121" t="str">
        <f t="shared" si="60"/>
        <v>REVISAR</v>
      </c>
      <c r="BG42" s="88">
        <f>COUNTIFS('PLAN ACCIÓN Y SEGUIMIENTO P.P.'!L$17:L$118,"*"&amp;AV42&amp;"*",'PLAN ACCIÓN Y SEGUIMIENTO P.P.'!DI$17:DI$118,"&gt;0")</f>
        <v>0</v>
      </c>
      <c r="BH42" s="121" t="str">
        <f t="shared" si="61"/>
        <v>REVISAR</v>
      </c>
    </row>
    <row r="43" spans="1:60" s="2" customFormat="1" ht="31.5">
      <c r="A43" s="105"/>
      <c r="B43" s="142"/>
      <c r="C43" s="143"/>
      <c r="D43" s="145"/>
      <c r="E43" s="145"/>
      <c r="F43" s="145"/>
      <c r="G43" s="145"/>
      <c r="H43" s="112"/>
      <c r="I43" s="112"/>
      <c r="J43" s="144"/>
      <c r="K43" s="145"/>
      <c r="L43" s="145"/>
      <c r="M43" s="145"/>
      <c r="N43" s="145"/>
      <c r="O43" s="145"/>
      <c r="P43" s="107"/>
      <c r="Q43" s="107"/>
      <c r="R43" s="142"/>
      <c r="S43" s="4"/>
      <c r="T43" s="4"/>
      <c r="U43" s="4"/>
      <c r="V43" s="4"/>
      <c r="Y43" s="142"/>
      <c r="Z43" s="145"/>
      <c r="AA43" s="145"/>
      <c r="AB43" s="145"/>
      <c r="AC43" s="145"/>
      <c r="AD43" s="145"/>
      <c r="AE43" s="108"/>
      <c r="AF43" s="108"/>
      <c r="AG43" s="92" t="str">
        <f>+'PLAN ACCIÓN Y SEGUIMIENTO P.P.'!F49</f>
        <v xml:space="preserve">Lineamiento  32: En los espacios de participación política se elimina la violencia política contra las mujeres.  </v>
      </c>
      <c r="AH43" s="186">
        <f>SUMIFS('PLAN ACCIÓN Y SEGUIMIENTO P.P.'!DB$17:DB$118,'PLAN ACCIÓN Y SEGUIMIENTO P.P.'!F$17:F$118,$AG43,'PLAN ACCIÓN Y SEGUIMIENTO P.P.'!W$17:W$118,"&gt;0")</f>
        <v>0</v>
      </c>
      <c r="AI43" s="98">
        <v>0.5</v>
      </c>
      <c r="AJ43" s="99">
        <f>SUMIFS('PLAN ACCIÓN Y SEGUIMIENTO P.P.'!DK$17:DK$118,'PLAN ACCIÓN Y SEGUIMIENTO P.P.'!F$17:F$118,$AG43,'PLAN ACCIÓN Y SEGUIMIENTO P.P.'!AG$17:AG$118,"&gt;0")</f>
        <v>0</v>
      </c>
      <c r="AK43" s="98">
        <v>1</v>
      </c>
      <c r="AL43" s="114"/>
      <c r="AN43" s="92" t="str">
        <f t="shared" si="51"/>
        <v xml:space="preserve">Lineamiento  32: En los espacios de participación política se elimina la violencia política contra las mujeres.  </v>
      </c>
      <c r="AO43" s="95">
        <f>SUMIFS('PLAN ACCIÓN Y SEGUIMIENTO P.P.'!AW$17:AW$118,'PLAN ACCIÓN Y SEGUIMIENTO P.P.'!F$17:F$118,$AN43,'PLAN ACCIÓN Y SEGUIMIENTO P.P.'!W$17:W$118,"&gt;0")+SUMIFS('PLAN ACCIÓN Y SEGUIMIENTO P.P.'!AY$17:AY$118,'PLAN ACCIÓN Y SEGUIMIENTO P.P.'!F$17:F$118,$AN43,'PLAN ACCIÓN Y SEGUIMIENTO P.P.'!W$17:W$118,"&gt;0")</f>
        <v>0</v>
      </c>
      <c r="AP43" s="192">
        <f>SUMIFS('PLAN ACCIÓN Y SEGUIMIENTO P.P.'!CZ$17:CZ$118,'PLAN ACCIÓN Y SEGUIMIENTO P.P.'!F$17:F$118,$AN43,'PLAN ACCIÓN Y SEGUIMIENTO P.P.'!W$17:W$118,"&gt;0")</f>
        <v>48476000</v>
      </c>
      <c r="AQ43" s="194">
        <f>SUMIFS('PLAN ACCIÓN Y SEGUIMIENTO P.P.'!DI$17:DI$118,'PLAN ACCIÓN Y SEGUIMIENTO P.P.'!F$17:F$118,AN43,'PLAN ACCIÓN Y SEGUIMIENTO P.P.'!AG$17:AG$118,"&gt;0")</f>
        <v>0</v>
      </c>
      <c r="AR43" s="93" t="str">
        <f t="shared" si="52"/>
        <v>REVISAR</v>
      </c>
      <c r="AS43" s="191" t="str">
        <f t="shared" si="53"/>
        <v>REVISAR</v>
      </c>
      <c r="AV43" s="552" t="s">
        <v>139</v>
      </c>
      <c r="AW43" s="553"/>
      <c r="AX43" s="553"/>
      <c r="AY43" s="554"/>
      <c r="AZ43" s="122">
        <f>SUM(AZ11:AZ38)</f>
        <v>2</v>
      </c>
      <c r="BA43" s="122">
        <f>SUM(BA11:BA38)</f>
        <v>0</v>
      </c>
      <c r="BB43" s="123">
        <f>AVERAGE(BB11:BB38)</f>
        <v>0</v>
      </c>
      <c r="BC43" s="122">
        <f>SUM(BC11:BC38)</f>
        <v>0</v>
      </c>
      <c r="BD43" s="123">
        <f>AVERAGE(BD11:BD38)</f>
        <v>0</v>
      </c>
      <c r="BE43" s="122">
        <f>SUM(BE11:BE18)</f>
        <v>0</v>
      </c>
      <c r="BF43" s="123">
        <f>AVERAGE(BF11:BF38)</f>
        <v>0</v>
      </c>
      <c r="BG43" s="122">
        <f>SUM(BG11:BG18)</f>
        <v>0</v>
      </c>
      <c r="BH43" s="123">
        <f>AVERAGE(BH11:BH38)</f>
        <v>0</v>
      </c>
    </row>
    <row r="44" spans="1:60" s="2" customFormat="1" ht="31.5">
      <c r="A44" s="105"/>
      <c r="B44" s="142"/>
      <c r="C44" s="143"/>
      <c r="D44" s="145"/>
      <c r="E44" s="145"/>
      <c r="F44" s="145"/>
      <c r="G44" s="145"/>
      <c r="H44" s="112"/>
      <c r="I44" s="112"/>
      <c r="J44" s="144"/>
      <c r="K44" s="145"/>
      <c r="L44" s="145"/>
      <c r="M44" s="145"/>
      <c r="N44" s="145"/>
      <c r="O44" s="145"/>
      <c r="P44" s="107"/>
      <c r="Q44" s="107"/>
      <c r="R44" s="142"/>
      <c r="S44" s="4"/>
      <c r="T44" s="4"/>
      <c r="U44" s="4"/>
      <c r="V44" s="4"/>
      <c r="Y44" s="142"/>
      <c r="Z44" s="145"/>
      <c r="AA44" s="145"/>
      <c r="AB44" s="145"/>
      <c r="AC44" s="145"/>
      <c r="AD44" s="145"/>
      <c r="AE44" s="108"/>
      <c r="AF44" s="108"/>
      <c r="AG44" s="92" t="str">
        <f>+'PLAN ACCIÓN Y SEGUIMIENTO P.P.'!F50</f>
        <v>Lineamiento 33: Se crean canales y mecanismos de denuncia y sanción de la violencia política contra las mujeres.</v>
      </c>
      <c r="AH44" s="186">
        <f>SUMIFS('PLAN ACCIÓN Y SEGUIMIENTO P.P.'!DB$17:DB$118,'PLAN ACCIÓN Y SEGUIMIENTO P.P.'!F$17:F$118,$AG44,'PLAN ACCIÓN Y SEGUIMIENTO P.P.'!W$17:W$118,"&gt;0")</f>
        <v>0</v>
      </c>
      <c r="AI44" s="98">
        <v>0.5</v>
      </c>
      <c r="AJ44" s="99">
        <f>SUMIFS('PLAN ACCIÓN Y SEGUIMIENTO P.P.'!DK$17:DK$118,'PLAN ACCIÓN Y SEGUIMIENTO P.P.'!F$17:F$118,$AG44,'PLAN ACCIÓN Y SEGUIMIENTO P.P.'!AG$17:AG$118,"&gt;0")</f>
        <v>0</v>
      </c>
      <c r="AK44" s="98">
        <v>1</v>
      </c>
      <c r="AL44" s="114"/>
      <c r="AN44" s="92" t="str">
        <f t="shared" ref="AN44:AN57" si="62">AG44</f>
        <v>Lineamiento 33: Se crean canales y mecanismos de denuncia y sanción de la violencia política contra las mujeres.</v>
      </c>
      <c r="AO44" s="95">
        <f>SUMIFS('PLAN ACCIÓN Y SEGUIMIENTO P.P.'!AW$17:AW$118,'PLAN ACCIÓN Y SEGUIMIENTO P.P.'!F$17:F$118,$AN44,'PLAN ACCIÓN Y SEGUIMIENTO P.P.'!W$17:W$118,"&gt;0")+SUMIFS('PLAN ACCIÓN Y SEGUIMIENTO P.P.'!AY$17:AY$118,'PLAN ACCIÓN Y SEGUIMIENTO P.P.'!F$17:F$118,$AN44,'PLAN ACCIÓN Y SEGUIMIENTO P.P.'!W$17:W$118,"&gt;0")</f>
        <v>0</v>
      </c>
      <c r="AP44" s="192">
        <f>SUMIFS('PLAN ACCIÓN Y SEGUIMIENTO P.P.'!CZ$17:CZ$118,'PLAN ACCIÓN Y SEGUIMIENTO P.P.'!F$17:F$118,$AN44,'PLAN ACCIÓN Y SEGUIMIENTO P.P.'!W$17:W$118,"&gt;0")</f>
        <v>0</v>
      </c>
      <c r="AQ44" s="194">
        <f>SUMIFS('PLAN ACCIÓN Y SEGUIMIENTO P.P.'!DI$17:DI$118,'PLAN ACCIÓN Y SEGUIMIENTO P.P.'!F$17:F$118,AN44,'PLAN ACCIÓN Y SEGUIMIENTO P.P.'!AG$17:AG$118,"&gt;0")</f>
        <v>0</v>
      </c>
      <c r="AR44" s="93" t="str">
        <f t="shared" ref="AR44:AR57" si="63">IFERROR(((AP44*100%)/AO44),"REVISAR")</f>
        <v>REVISAR</v>
      </c>
      <c r="AS44" s="191" t="str">
        <f t="shared" ref="AS44:AS57" si="64">IFERROR(((AQ44*100%)/AO44),"REVISAR")</f>
        <v>REVISAR</v>
      </c>
      <c r="AV44" s="145"/>
      <c r="AW44" s="145"/>
      <c r="AX44" s="145"/>
      <c r="AY44" s="145"/>
      <c r="AZ44" s="145"/>
      <c r="BA44" s="145"/>
      <c r="BB44" s="145"/>
      <c r="BC44" s="145"/>
      <c r="BD44" s="145"/>
      <c r="BE44" s="145"/>
      <c r="BF44" s="145"/>
      <c r="BG44" s="145"/>
      <c r="BH44" s="145"/>
    </row>
    <row r="45" spans="1:60" s="2" customFormat="1" ht="31.5">
      <c r="A45" s="105"/>
      <c r="B45" s="142"/>
      <c r="C45" s="143"/>
      <c r="D45" s="145"/>
      <c r="E45" s="145"/>
      <c r="F45" s="145"/>
      <c r="G45" s="145"/>
      <c r="H45" s="112"/>
      <c r="I45" s="112"/>
      <c r="J45" s="144"/>
      <c r="K45" s="145"/>
      <c r="L45" s="145"/>
      <c r="M45" s="145"/>
      <c r="N45" s="145"/>
      <c r="O45" s="145"/>
      <c r="P45" s="107"/>
      <c r="Q45" s="107"/>
      <c r="R45" s="142"/>
      <c r="S45" s="4"/>
      <c r="T45" s="4"/>
      <c r="U45" s="4"/>
      <c r="V45" s="4"/>
      <c r="Y45" s="142"/>
      <c r="Z45" s="145"/>
      <c r="AA45" s="145"/>
      <c r="AB45" s="145"/>
      <c r="AC45" s="145"/>
      <c r="AD45" s="145"/>
      <c r="AE45" s="108"/>
      <c r="AF45" s="108"/>
      <c r="AG45" s="92" t="str">
        <f>+'PLAN ACCIÓN Y SEGUIMIENTO P.P.'!F51</f>
        <v xml:space="preserve">Lineamiento 34: Se crea el protocolo para la prevención y atención de la violencia política contra la mujer. </v>
      </c>
      <c r="AH45" s="186">
        <f>SUMIFS('PLAN ACCIÓN Y SEGUIMIENTO P.P.'!DB$17:DB$118,'PLAN ACCIÓN Y SEGUIMIENTO P.P.'!F$17:F$118,$AG45,'PLAN ACCIÓN Y SEGUIMIENTO P.P.'!W$17:W$118,"&gt;0")</f>
        <v>0</v>
      </c>
      <c r="AI45" s="98">
        <v>0.5</v>
      </c>
      <c r="AJ45" s="99">
        <f>SUMIFS('PLAN ACCIÓN Y SEGUIMIENTO P.P.'!DK$17:DK$118,'PLAN ACCIÓN Y SEGUIMIENTO P.P.'!F$17:F$118,$AG45,'PLAN ACCIÓN Y SEGUIMIENTO P.P.'!AG$17:AG$118,"&gt;0")</f>
        <v>0</v>
      </c>
      <c r="AK45" s="98">
        <v>1</v>
      </c>
      <c r="AL45" s="114"/>
      <c r="AN45" s="92" t="str">
        <f t="shared" si="62"/>
        <v xml:space="preserve">Lineamiento 34: Se crea el protocolo para la prevención y atención de la violencia política contra la mujer. </v>
      </c>
      <c r="AO45" s="95">
        <f>SUMIFS('PLAN ACCIÓN Y SEGUIMIENTO P.P.'!AW$17:AW$118,'PLAN ACCIÓN Y SEGUIMIENTO P.P.'!F$17:F$118,$AN45,'PLAN ACCIÓN Y SEGUIMIENTO P.P.'!W$17:W$118,"&gt;0")+SUMIFS('PLAN ACCIÓN Y SEGUIMIENTO P.P.'!AY$17:AY$118,'PLAN ACCIÓN Y SEGUIMIENTO P.P.'!F$17:F$118,$AN45,'PLAN ACCIÓN Y SEGUIMIENTO P.P.'!W$17:W$118,"&gt;0")</f>
        <v>0</v>
      </c>
      <c r="AP45" s="192">
        <f>SUMIFS('PLAN ACCIÓN Y SEGUIMIENTO P.P.'!CZ$17:CZ$118,'PLAN ACCIÓN Y SEGUIMIENTO P.P.'!F$17:F$118,$AN45,'PLAN ACCIÓN Y SEGUIMIENTO P.P.'!W$17:W$118,"&gt;0")</f>
        <v>0</v>
      </c>
      <c r="AQ45" s="194">
        <f>SUMIFS('PLAN ACCIÓN Y SEGUIMIENTO P.P.'!DI$17:DI$118,'PLAN ACCIÓN Y SEGUIMIENTO P.P.'!F$17:F$118,AN45,'PLAN ACCIÓN Y SEGUIMIENTO P.P.'!AG$17:AG$118,"&gt;0")</f>
        <v>0</v>
      </c>
      <c r="AR45" s="93" t="str">
        <f t="shared" si="63"/>
        <v>REVISAR</v>
      </c>
      <c r="AS45" s="191" t="str">
        <f t="shared" si="64"/>
        <v>REVISAR</v>
      </c>
      <c r="AV45" s="145"/>
      <c r="AW45" s="145"/>
      <c r="AX45" s="145"/>
      <c r="AY45" s="145"/>
      <c r="AZ45" s="145"/>
      <c r="BA45" s="145"/>
      <c r="BB45" s="145"/>
      <c r="BC45" s="145"/>
      <c r="BD45" s="145"/>
      <c r="BE45" s="145"/>
      <c r="BF45" s="145"/>
      <c r="BG45" s="145"/>
      <c r="BH45" s="145"/>
    </row>
    <row r="46" spans="1:60" s="2" customFormat="1" ht="63">
      <c r="A46" s="105"/>
      <c r="B46" s="142"/>
      <c r="C46" s="143"/>
      <c r="D46" s="145"/>
      <c r="E46" s="145"/>
      <c r="F46" s="145"/>
      <c r="G46" s="145"/>
      <c r="H46" s="112"/>
      <c r="I46" s="112"/>
      <c r="J46" s="144"/>
      <c r="K46" s="145"/>
      <c r="L46" s="145"/>
      <c r="M46" s="145"/>
      <c r="N46" s="145"/>
      <c r="O46" s="145"/>
      <c r="P46" s="107"/>
      <c r="Q46" s="107"/>
      <c r="R46" s="142"/>
      <c r="S46" s="4"/>
      <c r="T46" s="4"/>
      <c r="U46" s="4"/>
      <c r="V46" s="4"/>
      <c r="Y46" s="142"/>
      <c r="Z46" s="145"/>
      <c r="AA46" s="145"/>
      <c r="AB46" s="145"/>
      <c r="AC46" s="145"/>
      <c r="AD46" s="145"/>
      <c r="AE46" s="108"/>
      <c r="AF46" s="108"/>
      <c r="AG46" s="92" t="str">
        <f>+'PLAN ACCIÓN Y SEGUIMIENTO P.P.'!F52</f>
        <v xml:space="preserve">Lineamiento 35: Existe  articulación de las acciones del gobierno municipal con las acciones y estrategias del gobierno nacional en el cumplimiento de la ley vigente de violencia política contra la mujer. </v>
      </c>
      <c r="AH46" s="186">
        <f>SUMIFS('PLAN ACCIÓN Y SEGUIMIENTO P.P.'!DB$17:DB$118,'PLAN ACCIÓN Y SEGUIMIENTO P.P.'!F$17:F$118,$AG46,'PLAN ACCIÓN Y SEGUIMIENTO P.P.'!W$17:W$118,"&gt;0")</f>
        <v>0</v>
      </c>
      <c r="AI46" s="98">
        <v>0.5</v>
      </c>
      <c r="AJ46" s="99">
        <f>SUMIFS('PLAN ACCIÓN Y SEGUIMIENTO P.P.'!DK$17:DK$118,'PLAN ACCIÓN Y SEGUIMIENTO P.P.'!F$17:F$118,$AG46,'PLAN ACCIÓN Y SEGUIMIENTO P.P.'!AG$17:AG$118,"&gt;0")</f>
        <v>0</v>
      </c>
      <c r="AK46" s="98">
        <v>1</v>
      </c>
      <c r="AL46" s="114"/>
      <c r="AN46" s="92" t="str">
        <f t="shared" si="62"/>
        <v xml:space="preserve">Lineamiento 35: Existe  articulación de las acciones del gobierno municipal con las acciones y estrategias del gobierno nacional en el cumplimiento de la ley vigente de violencia política contra la mujer. </v>
      </c>
      <c r="AO46" s="95">
        <f>SUMIFS('PLAN ACCIÓN Y SEGUIMIENTO P.P.'!AW$17:AW$118,'PLAN ACCIÓN Y SEGUIMIENTO P.P.'!F$17:F$118,$AN46,'PLAN ACCIÓN Y SEGUIMIENTO P.P.'!W$17:W$118,"&gt;0")+SUMIFS('PLAN ACCIÓN Y SEGUIMIENTO P.P.'!AY$17:AY$118,'PLAN ACCIÓN Y SEGUIMIENTO P.P.'!F$17:F$118,$AN46,'PLAN ACCIÓN Y SEGUIMIENTO P.P.'!W$17:W$118,"&gt;0")</f>
        <v>0</v>
      </c>
      <c r="AP46" s="192">
        <f>SUMIFS('PLAN ACCIÓN Y SEGUIMIENTO P.P.'!CZ$17:CZ$118,'PLAN ACCIÓN Y SEGUIMIENTO P.P.'!F$17:F$118,$AN46,'PLAN ACCIÓN Y SEGUIMIENTO P.P.'!W$17:W$118,"&gt;0")</f>
        <v>0</v>
      </c>
      <c r="AQ46" s="194">
        <f>SUMIFS('PLAN ACCIÓN Y SEGUIMIENTO P.P.'!DI$17:DI$118,'PLAN ACCIÓN Y SEGUIMIENTO P.P.'!F$17:F$118,AN46,'PLAN ACCIÓN Y SEGUIMIENTO P.P.'!AG$17:AG$118,"&gt;0")</f>
        <v>0</v>
      </c>
      <c r="AR46" s="93" t="str">
        <f t="shared" si="63"/>
        <v>REVISAR</v>
      </c>
      <c r="AS46" s="191" t="str">
        <f t="shared" si="64"/>
        <v>REVISAR</v>
      </c>
      <c r="AV46" s="145"/>
      <c r="AW46" s="145"/>
      <c r="AX46" s="145"/>
      <c r="AY46" s="145"/>
      <c r="AZ46" s="145"/>
      <c r="BA46" s="145"/>
      <c r="BB46" s="145"/>
      <c r="BC46" s="145"/>
      <c r="BD46" s="145"/>
      <c r="BE46" s="145"/>
      <c r="BF46" s="145"/>
      <c r="BG46" s="145"/>
      <c r="BH46" s="145"/>
    </row>
    <row r="47" spans="1:60" s="2" customFormat="1" ht="47.25">
      <c r="A47" s="105"/>
      <c r="B47" s="142"/>
      <c r="C47" s="143"/>
      <c r="D47" s="145"/>
      <c r="E47" s="145"/>
      <c r="F47" s="145"/>
      <c r="G47" s="145"/>
      <c r="H47" s="112"/>
      <c r="I47" s="112"/>
      <c r="J47" s="144"/>
      <c r="K47" s="145"/>
      <c r="L47" s="145"/>
      <c r="M47" s="145"/>
      <c r="N47" s="145"/>
      <c r="O47" s="145"/>
      <c r="P47" s="107"/>
      <c r="Q47" s="107"/>
      <c r="R47" s="142"/>
      <c r="S47" s="4"/>
      <c r="T47" s="4"/>
      <c r="U47" s="4"/>
      <c r="V47" s="4"/>
      <c r="Y47" s="142"/>
      <c r="Z47" s="145"/>
      <c r="AA47" s="145"/>
      <c r="AB47" s="145"/>
      <c r="AC47" s="145"/>
      <c r="AD47" s="145"/>
      <c r="AE47" s="108"/>
      <c r="AF47" s="108"/>
      <c r="AG47" s="92" t="str">
        <f>+'PLAN ACCIÓN Y SEGUIMIENTO P.P.'!F53</f>
        <v xml:space="preserve">Lineamiento 36: Se cuenta con un mecanismo para la caracterización de organizaciones de mujeres a nivel municipal por comunas y corregimientos. </v>
      </c>
      <c r="AH47" s="186">
        <f>SUMIFS('PLAN ACCIÓN Y SEGUIMIENTO P.P.'!DB$17:DB$118,'PLAN ACCIÓN Y SEGUIMIENTO P.P.'!F$17:F$118,$AG47,'PLAN ACCIÓN Y SEGUIMIENTO P.P.'!W$17:W$118,"&gt;0")</f>
        <v>0</v>
      </c>
      <c r="AI47" s="98">
        <v>0.5</v>
      </c>
      <c r="AJ47" s="99">
        <f>SUMIFS('PLAN ACCIÓN Y SEGUIMIENTO P.P.'!DK$17:DK$118,'PLAN ACCIÓN Y SEGUIMIENTO P.P.'!F$17:F$118,$AG47,'PLAN ACCIÓN Y SEGUIMIENTO P.P.'!AG$17:AG$118,"&gt;0")</f>
        <v>0</v>
      </c>
      <c r="AK47" s="98">
        <v>1</v>
      </c>
      <c r="AL47" s="114"/>
      <c r="AN47" s="92" t="str">
        <f t="shared" si="62"/>
        <v xml:space="preserve">Lineamiento 36: Se cuenta con un mecanismo para la caracterización de organizaciones de mujeres a nivel municipal por comunas y corregimientos. </v>
      </c>
      <c r="AO47" s="95">
        <f>SUMIFS('PLAN ACCIÓN Y SEGUIMIENTO P.P.'!AW$17:AW$118,'PLAN ACCIÓN Y SEGUIMIENTO P.P.'!F$17:F$118,$AN47,'PLAN ACCIÓN Y SEGUIMIENTO P.P.'!W$17:W$118,"&gt;0")+SUMIFS('PLAN ACCIÓN Y SEGUIMIENTO P.P.'!AY$17:AY$118,'PLAN ACCIÓN Y SEGUIMIENTO P.P.'!F$17:F$118,$AN47,'PLAN ACCIÓN Y SEGUIMIENTO P.P.'!W$17:W$118,"&gt;0")</f>
        <v>48476000</v>
      </c>
      <c r="AP47" s="192">
        <f>SUMIFS('PLAN ACCIÓN Y SEGUIMIENTO P.P.'!CZ$17:CZ$118,'PLAN ACCIÓN Y SEGUIMIENTO P.P.'!F$17:F$118,$AN47,'PLAN ACCIÓN Y SEGUIMIENTO P.P.'!W$17:W$118,"&gt;0")</f>
        <v>48476000</v>
      </c>
      <c r="AQ47" s="194">
        <f>SUMIFS('PLAN ACCIÓN Y SEGUIMIENTO P.P.'!DI$17:DI$118,'PLAN ACCIÓN Y SEGUIMIENTO P.P.'!F$17:F$118,AN47,'PLAN ACCIÓN Y SEGUIMIENTO P.P.'!AG$17:AG$118,"&gt;0")</f>
        <v>0</v>
      </c>
      <c r="AR47" s="93">
        <f t="shared" si="63"/>
        <v>1</v>
      </c>
      <c r="AS47" s="191">
        <f t="shared" si="64"/>
        <v>0</v>
      </c>
      <c r="AV47" s="145"/>
      <c r="AW47" s="145"/>
      <c r="AX47" s="145"/>
      <c r="AY47" s="145"/>
      <c r="AZ47" s="145"/>
      <c r="BA47" s="145"/>
      <c r="BB47" s="145"/>
      <c r="BC47" s="145"/>
      <c r="BD47" s="145"/>
      <c r="BE47" s="145"/>
      <c r="BF47" s="145"/>
      <c r="BG47" s="145"/>
      <c r="BH47" s="145"/>
    </row>
    <row r="48" spans="1:60" s="2" customFormat="1" ht="31.5">
      <c r="A48" s="105"/>
      <c r="B48" s="142"/>
      <c r="C48" s="143"/>
      <c r="D48" s="145"/>
      <c r="E48" s="145"/>
      <c r="F48" s="145"/>
      <c r="G48" s="145"/>
      <c r="H48" s="112"/>
      <c r="I48" s="112"/>
      <c r="J48" s="144"/>
      <c r="K48" s="145"/>
      <c r="L48" s="145"/>
      <c r="M48" s="145"/>
      <c r="N48" s="145"/>
      <c r="O48" s="145"/>
      <c r="P48" s="107"/>
      <c r="Q48" s="107"/>
      <c r="R48" s="142"/>
      <c r="S48" s="4"/>
      <c r="T48" s="4"/>
      <c r="U48" s="4"/>
      <c r="V48" s="4"/>
      <c r="Y48" s="142"/>
      <c r="Z48" s="145"/>
      <c r="AA48" s="145"/>
      <c r="AB48" s="145"/>
      <c r="AC48" s="145"/>
      <c r="AD48" s="145"/>
      <c r="AE48" s="108"/>
      <c r="AF48" s="108"/>
      <c r="AG48" s="92" t="str">
        <f>+'PLAN ACCIÓN Y SEGUIMIENTO P.P.'!F54</f>
        <v>Lineamiento 37: Se mantienen los convenios de cooperación internacional.</v>
      </c>
      <c r="AH48" s="186">
        <f>SUMIFS('PLAN ACCIÓN Y SEGUIMIENTO P.P.'!DB$17:DB$118,'PLAN ACCIÓN Y SEGUIMIENTO P.P.'!F$17:F$118,$AG48,'PLAN ACCIÓN Y SEGUIMIENTO P.P.'!W$17:W$118,"&gt;0")</f>
        <v>0</v>
      </c>
      <c r="AI48" s="98">
        <v>0.5</v>
      </c>
      <c r="AJ48" s="99">
        <f>SUMIFS('PLAN ACCIÓN Y SEGUIMIENTO P.P.'!DK$17:DK$118,'PLAN ACCIÓN Y SEGUIMIENTO P.P.'!F$17:F$118,$AG48,'PLAN ACCIÓN Y SEGUIMIENTO P.P.'!AG$17:AG$118,"&gt;0")</f>
        <v>0</v>
      </c>
      <c r="AK48" s="98">
        <v>1</v>
      </c>
      <c r="AL48" s="114"/>
      <c r="AN48" s="92" t="str">
        <f t="shared" si="62"/>
        <v>Lineamiento 37: Se mantienen los convenios de cooperación internacional.</v>
      </c>
      <c r="AO48" s="95">
        <f>SUMIFS('PLAN ACCIÓN Y SEGUIMIENTO P.P.'!AW$17:AW$118,'PLAN ACCIÓN Y SEGUIMIENTO P.P.'!F$17:F$118,$AN48,'PLAN ACCIÓN Y SEGUIMIENTO P.P.'!W$17:W$118,"&gt;0")+SUMIFS('PLAN ACCIÓN Y SEGUIMIENTO P.P.'!AY$17:AY$118,'PLAN ACCIÓN Y SEGUIMIENTO P.P.'!F$17:F$118,$AN48,'PLAN ACCIÓN Y SEGUIMIENTO P.P.'!W$17:W$118,"&gt;0")</f>
        <v>0</v>
      </c>
      <c r="AP48" s="192">
        <f>SUMIFS('PLAN ACCIÓN Y SEGUIMIENTO P.P.'!CZ$17:CZ$118,'PLAN ACCIÓN Y SEGUIMIENTO P.P.'!F$17:F$118,$AN48,'PLAN ACCIÓN Y SEGUIMIENTO P.P.'!W$17:W$118,"&gt;0")</f>
        <v>0</v>
      </c>
      <c r="AQ48" s="194">
        <f>SUMIFS('PLAN ACCIÓN Y SEGUIMIENTO P.P.'!DI$17:DI$118,'PLAN ACCIÓN Y SEGUIMIENTO P.P.'!F$17:F$118,AN48,'PLAN ACCIÓN Y SEGUIMIENTO P.P.'!AG$17:AG$118,"&gt;0")</f>
        <v>0</v>
      </c>
      <c r="AR48" s="93" t="str">
        <f t="shared" si="63"/>
        <v>REVISAR</v>
      </c>
      <c r="AS48" s="191" t="str">
        <f t="shared" si="64"/>
        <v>REVISAR</v>
      </c>
      <c r="AV48" s="145"/>
      <c r="AW48" s="145"/>
      <c r="AX48" s="145"/>
      <c r="AY48" s="145"/>
      <c r="AZ48" s="145"/>
      <c r="BA48" s="145"/>
      <c r="BB48" s="145"/>
      <c r="BC48" s="145"/>
      <c r="BD48" s="145"/>
      <c r="BE48" s="145"/>
      <c r="BF48" s="145"/>
      <c r="BG48" s="145"/>
      <c r="BH48" s="145"/>
    </row>
    <row r="49" spans="1:60" s="2" customFormat="1" ht="47.25">
      <c r="A49" s="105"/>
      <c r="B49" s="142"/>
      <c r="C49" s="143"/>
      <c r="D49" s="145"/>
      <c r="E49" s="145"/>
      <c r="F49" s="145"/>
      <c r="G49" s="145"/>
      <c r="H49" s="112"/>
      <c r="I49" s="112"/>
      <c r="J49" s="144"/>
      <c r="K49" s="145"/>
      <c r="L49" s="145"/>
      <c r="M49" s="145"/>
      <c r="N49" s="145"/>
      <c r="O49" s="145"/>
      <c r="P49" s="107"/>
      <c r="Q49" s="107"/>
      <c r="R49" s="142"/>
      <c r="S49" s="4"/>
      <c r="T49" s="4"/>
      <c r="U49" s="4"/>
      <c r="V49" s="4"/>
      <c r="Y49" s="142"/>
      <c r="Z49" s="145"/>
      <c r="AA49" s="145"/>
      <c r="AB49" s="145"/>
      <c r="AC49" s="145"/>
      <c r="AD49" s="145"/>
      <c r="AE49" s="108"/>
      <c r="AF49" s="108"/>
      <c r="AG49" s="92" t="str">
        <f>+'PLAN ACCIÓN Y SEGUIMIENTO P.P.'!F55</f>
        <v>Lineamiento 38: Las defensoras de derechos humanos se capacitan y actualizan en proceso de fortalecimiento de su liderazgo.</v>
      </c>
      <c r="AH49" s="186">
        <f>SUMIFS('PLAN ACCIÓN Y SEGUIMIENTO P.P.'!DB$17:DB$118,'PLAN ACCIÓN Y SEGUIMIENTO P.P.'!F$17:F$118,$AG49,'PLAN ACCIÓN Y SEGUIMIENTO P.P.'!W$17:W$118,"&gt;0")</f>
        <v>0</v>
      </c>
      <c r="AI49" s="98">
        <v>0.5</v>
      </c>
      <c r="AJ49" s="99">
        <f>SUMIFS('PLAN ACCIÓN Y SEGUIMIENTO P.P.'!DK$17:DK$118,'PLAN ACCIÓN Y SEGUIMIENTO P.P.'!F$17:F$118,$AG49,'PLAN ACCIÓN Y SEGUIMIENTO P.P.'!AG$17:AG$118,"&gt;0")</f>
        <v>0</v>
      </c>
      <c r="AK49" s="98">
        <v>1</v>
      </c>
      <c r="AL49" s="114"/>
      <c r="AN49" s="92" t="str">
        <f t="shared" si="62"/>
        <v>Lineamiento 38: Las defensoras de derechos humanos se capacitan y actualizan en proceso de fortalecimiento de su liderazgo.</v>
      </c>
      <c r="AO49" s="95">
        <f>SUMIFS('PLAN ACCIÓN Y SEGUIMIENTO P.P.'!AW$17:AW$118,'PLAN ACCIÓN Y SEGUIMIENTO P.P.'!F$17:F$118,$AN49,'PLAN ACCIÓN Y SEGUIMIENTO P.P.'!W$17:W$118,"&gt;0")+SUMIFS('PLAN ACCIÓN Y SEGUIMIENTO P.P.'!AY$17:AY$118,'PLAN ACCIÓN Y SEGUIMIENTO P.P.'!F$17:F$118,$AN49,'PLAN ACCIÓN Y SEGUIMIENTO P.P.'!W$17:W$118,"&gt;0")</f>
        <v>0</v>
      </c>
      <c r="AP49" s="192">
        <f>SUMIFS('PLAN ACCIÓN Y SEGUIMIENTO P.P.'!CZ$17:CZ$118,'PLAN ACCIÓN Y SEGUIMIENTO P.P.'!F$17:F$118,$AN49,'PLAN ACCIÓN Y SEGUIMIENTO P.P.'!W$17:W$118,"&gt;0")</f>
        <v>0</v>
      </c>
      <c r="AQ49" s="194">
        <f>SUMIFS('PLAN ACCIÓN Y SEGUIMIENTO P.P.'!DI$17:DI$118,'PLAN ACCIÓN Y SEGUIMIENTO P.P.'!F$17:F$118,AN49,'PLAN ACCIÓN Y SEGUIMIENTO P.P.'!AG$17:AG$118,"&gt;0")</f>
        <v>0</v>
      </c>
      <c r="AR49" s="93" t="str">
        <f t="shared" si="63"/>
        <v>REVISAR</v>
      </c>
      <c r="AS49" s="191" t="str">
        <f t="shared" si="64"/>
        <v>REVISAR</v>
      </c>
      <c r="AV49" s="145"/>
      <c r="AW49" s="145"/>
      <c r="AX49" s="145"/>
      <c r="AY49" s="145"/>
      <c r="AZ49" s="145"/>
      <c r="BA49" s="145"/>
      <c r="BB49" s="145"/>
      <c r="BC49" s="145"/>
      <c r="BD49" s="145"/>
      <c r="BE49" s="145"/>
      <c r="BF49" s="145"/>
      <c r="BG49" s="145"/>
      <c r="BH49" s="145"/>
    </row>
    <row r="50" spans="1:60" s="2" customFormat="1" ht="31.5">
      <c r="A50" s="105"/>
      <c r="B50" s="142"/>
      <c r="C50" s="143"/>
      <c r="D50" s="145"/>
      <c r="E50" s="145"/>
      <c r="F50" s="145"/>
      <c r="G50" s="145"/>
      <c r="H50" s="112"/>
      <c r="I50" s="112"/>
      <c r="J50" s="144"/>
      <c r="K50" s="145"/>
      <c r="L50" s="145"/>
      <c r="M50" s="145"/>
      <c r="N50" s="145"/>
      <c r="O50" s="145"/>
      <c r="P50" s="107"/>
      <c r="Q50" s="107"/>
      <c r="R50" s="142"/>
      <c r="S50" s="4"/>
      <c r="T50" s="4"/>
      <c r="U50" s="4"/>
      <c r="V50" s="4"/>
      <c r="Y50" s="142"/>
      <c r="Z50" s="145"/>
      <c r="AA50" s="145"/>
      <c r="AB50" s="145"/>
      <c r="AC50" s="145"/>
      <c r="AD50" s="145"/>
      <c r="AE50" s="108"/>
      <c r="AF50" s="108"/>
      <c r="AG50" s="92" t="str">
        <f>+'PLAN ACCIÓN Y SEGUIMIENTO P.P.'!F56</f>
        <v xml:space="preserve">Lineamiento 39: Mujeres  del municipio se forman en incidencia política. </v>
      </c>
      <c r="AH50" s="186">
        <f>SUMIFS('PLAN ACCIÓN Y SEGUIMIENTO P.P.'!DB$17:DB$118,'PLAN ACCIÓN Y SEGUIMIENTO P.P.'!F$17:F$118,$AG50,'PLAN ACCIÓN Y SEGUIMIENTO P.P.'!W$17:W$118,"&gt;0")</f>
        <v>0</v>
      </c>
      <c r="AI50" s="98">
        <v>0.5</v>
      </c>
      <c r="AJ50" s="99">
        <f>SUMIFS('PLAN ACCIÓN Y SEGUIMIENTO P.P.'!DK$17:DK$118,'PLAN ACCIÓN Y SEGUIMIENTO P.P.'!F$17:F$118,$AG50,'PLAN ACCIÓN Y SEGUIMIENTO P.P.'!AG$17:AG$118,"&gt;0")</f>
        <v>0</v>
      </c>
      <c r="AK50" s="98">
        <v>1</v>
      </c>
      <c r="AL50" s="114"/>
      <c r="AN50" s="92" t="str">
        <f t="shared" si="62"/>
        <v xml:space="preserve">Lineamiento 39: Mujeres  del municipio se forman en incidencia política. </v>
      </c>
      <c r="AO50" s="95">
        <f>SUMIFS('PLAN ACCIÓN Y SEGUIMIENTO P.P.'!AW$17:AW$118,'PLAN ACCIÓN Y SEGUIMIENTO P.P.'!F$17:F$118,$AN50,'PLAN ACCIÓN Y SEGUIMIENTO P.P.'!W$17:W$118,"&gt;0")+SUMIFS('PLAN ACCIÓN Y SEGUIMIENTO P.P.'!AY$17:AY$118,'PLAN ACCIÓN Y SEGUIMIENTO P.P.'!F$17:F$118,$AN50,'PLAN ACCIÓN Y SEGUIMIENTO P.P.'!W$17:W$118,"&gt;0")</f>
        <v>0</v>
      </c>
      <c r="AP50" s="192">
        <f>SUMIFS('PLAN ACCIÓN Y SEGUIMIENTO P.P.'!CZ$17:CZ$118,'PLAN ACCIÓN Y SEGUIMIENTO P.P.'!F$17:F$118,$AN50,'PLAN ACCIÓN Y SEGUIMIENTO P.P.'!W$17:W$118,"&gt;0")</f>
        <v>0</v>
      </c>
      <c r="AQ50" s="194">
        <f>SUMIFS('PLAN ACCIÓN Y SEGUIMIENTO P.P.'!DI$17:DI$118,'PLAN ACCIÓN Y SEGUIMIENTO P.P.'!F$17:F$118,AN50,'PLAN ACCIÓN Y SEGUIMIENTO P.P.'!AG$17:AG$118,"&gt;0")</f>
        <v>0</v>
      </c>
      <c r="AR50" s="93" t="str">
        <f t="shared" si="63"/>
        <v>REVISAR</v>
      </c>
      <c r="AS50" s="191" t="str">
        <f t="shared" si="64"/>
        <v>REVISAR</v>
      </c>
      <c r="AV50" s="145"/>
      <c r="AW50" s="145"/>
      <c r="AX50" s="145"/>
      <c r="AY50" s="145"/>
      <c r="AZ50" s="145"/>
      <c r="BA50" s="145"/>
      <c r="BB50" s="145"/>
      <c r="BC50" s="145"/>
      <c r="BD50" s="145"/>
      <c r="BE50" s="145"/>
      <c r="BF50" s="145"/>
      <c r="BG50" s="145"/>
      <c r="BH50" s="145"/>
    </row>
    <row r="51" spans="1:60" s="2" customFormat="1" ht="31.5">
      <c r="A51" s="105"/>
      <c r="B51" s="142"/>
      <c r="C51" s="143"/>
      <c r="D51" s="145"/>
      <c r="E51" s="145"/>
      <c r="F51" s="145"/>
      <c r="G51" s="145"/>
      <c r="H51" s="112"/>
      <c r="I51" s="112"/>
      <c r="J51" s="144"/>
      <c r="K51" s="145"/>
      <c r="L51" s="145"/>
      <c r="M51" s="145"/>
      <c r="N51" s="145"/>
      <c r="O51" s="145"/>
      <c r="P51" s="107"/>
      <c r="Q51" s="107"/>
      <c r="R51" s="142"/>
      <c r="S51" s="4"/>
      <c r="T51" s="4"/>
      <c r="U51" s="4"/>
      <c r="V51" s="4"/>
      <c r="Y51" s="142"/>
      <c r="Z51" s="145"/>
      <c r="AA51" s="145"/>
      <c r="AB51" s="145"/>
      <c r="AC51" s="145"/>
      <c r="AD51" s="145"/>
      <c r="AE51" s="108"/>
      <c r="AF51" s="108"/>
      <c r="AG51" s="92" t="str">
        <f>+'PLAN ACCIÓN Y SEGUIMIENTO P.P.'!F57</f>
        <v xml:space="preserve">Lineamiento 40: Comités Comunitarios de Género fortalecidos y con recursos para su operatividad. </v>
      </c>
      <c r="AH51" s="186">
        <f>SUMIFS('PLAN ACCIÓN Y SEGUIMIENTO P.P.'!DB$17:DB$118,'PLAN ACCIÓN Y SEGUIMIENTO P.P.'!F$17:F$118,$AG51,'PLAN ACCIÓN Y SEGUIMIENTO P.P.'!W$17:W$118,"&gt;0")</f>
        <v>0</v>
      </c>
      <c r="AI51" s="98">
        <v>0.5</v>
      </c>
      <c r="AJ51" s="99">
        <f>SUMIFS('PLAN ACCIÓN Y SEGUIMIENTO P.P.'!DK$17:DK$118,'PLAN ACCIÓN Y SEGUIMIENTO P.P.'!F$17:F$118,$AG51,'PLAN ACCIÓN Y SEGUIMIENTO P.P.'!AG$17:AG$118,"&gt;0")</f>
        <v>0</v>
      </c>
      <c r="AK51" s="98">
        <v>1</v>
      </c>
      <c r="AL51" s="114"/>
      <c r="AN51" s="92" t="str">
        <f t="shared" si="62"/>
        <v xml:space="preserve">Lineamiento 40: Comités Comunitarios de Género fortalecidos y con recursos para su operatividad. </v>
      </c>
      <c r="AO51" s="95">
        <f>SUMIFS('PLAN ACCIÓN Y SEGUIMIENTO P.P.'!AW$17:AW$118,'PLAN ACCIÓN Y SEGUIMIENTO P.P.'!F$17:F$118,$AN51,'PLAN ACCIÓN Y SEGUIMIENTO P.P.'!W$17:W$118,"&gt;0")+SUMIFS('PLAN ACCIÓN Y SEGUIMIENTO P.P.'!AY$17:AY$118,'PLAN ACCIÓN Y SEGUIMIENTO P.P.'!F$17:F$118,$AN51,'PLAN ACCIÓN Y SEGUIMIENTO P.P.'!W$17:W$118,"&gt;0")</f>
        <v>0</v>
      </c>
      <c r="AP51" s="192">
        <f>SUMIFS('PLAN ACCIÓN Y SEGUIMIENTO P.P.'!CZ$17:CZ$118,'PLAN ACCIÓN Y SEGUIMIENTO P.P.'!F$17:F$118,$AN51,'PLAN ACCIÓN Y SEGUIMIENTO P.P.'!W$17:W$118,"&gt;0")</f>
        <v>0</v>
      </c>
      <c r="AQ51" s="194">
        <f>SUMIFS('PLAN ACCIÓN Y SEGUIMIENTO P.P.'!DI$17:DI$118,'PLAN ACCIÓN Y SEGUIMIENTO P.P.'!F$17:F$118,AN51,'PLAN ACCIÓN Y SEGUIMIENTO P.P.'!AG$17:AG$118,"&gt;0")</f>
        <v>0</v>
      </c>
      <c r="AR51" s="93" t="str">
        <f t="shared" si="63"/>
        <v>REVISAR</v>
      </c>
      <c r="AS51" s="191" t="str">
        <f t="shared" si="64"/>
        <v>REVISAR</v>
      </c>
      <c r="AV51" s="145"/>
      <c r="AW51" s="145"/>
      <c r="AX51" s="145"/>
      <c r="AY51" s="145"/>
      <c r="AZ51" s="145"/>
      <c r="BA51" s="145"/>
      <c r="BB51" s="145"/>
      <c r="BC51" s="145"/>
      <c r="BD51" s="145"/>
      <c r="BE51" s="145"/>
      <c r="BF51" s="145"/>
      <c r="BG51" s="145"/>
      <c r="BH51" s="145"/>
    </row>
    <row r="52" spans="1:60" s="2" customFormat="1" ht="31.5">
      <c r="A52" s="105"/>
      <c r="B52" s="142"/>
      <c r="C52" s="143"/>
      <c r="D52" s="145"/>
      <c r="E52" s="145"/>
      <c r="F52" s="145"/>
      <c r="G52" s="145"/>
      <c r="H52" s="112"/>
      <c r="I52" s="112"/>
      <c r="J52" s="144"/>
      <c r="K52" s="145"/>
      <c r="L52" s="145"/>
      <c r="M52" s="145"/>
      <c r="N52" s="145"/>
      <c r="O52" s="145"/>
      <c r="P52" s="107"/>
      <c r="Q52" s="107"/>
      <c r="R52" s="142"/>
      <c r="S52" s="4"/>
      <c r="T52" s="4"/>
      <c r="U52" s="4"/>
      <c r="V52" s="4"/>
      <c r="Y52" s="142"/>
      <c r="Z52" s="145"/>
      <c r="AA52" s="145"/>
      <c r="AB52" s="145"/>
      <c r="AC52" s="145"/>
      <c r="AD52" s="145"/>
      <c r="AE52" s="108"/>
      <c r="AF52" s="108"/>
      <c r="AG52" s="92" t="str">
        <f>+'PLAN ACCIÓN Y SEGUIMIENTO P.P.'!F58</f>
        <v xml:space="preserve">Lineamiento 41: Aumentado el número de mujeres del municipio que acceden a controles médicos de prevención. </v>
      </c>
      <c r="AH52" s="186">
        <f>SUMIFS('PLAN ACCIÓN Y SEGUIMIENTO P.P.'!DB$17:DB$118,'PLAN ACCIÓN Y SEGUIMIENTO P.P.'!F$17:F$118,$AG52,'PLAN ACCIÓN Y SEGUIMIENTO P.P.'!W$17:W$118,"&gt;0")</f>
        <v>0</v>
      </c>
      <c r="AI52" s="98">
        <v>0.5</v>
      </c>
      <c r="AJ52" s="99">
        <f>SUMIFS('PLAN ACCIÓN Y SEGUIMIENTO P.P.'!DK$17:DK$118,'PLAN ACCIÓN Y SEGUIMIENTO P.P.'!F$17:F$118,$AG52,'PLAN ACCIÓN Y SEGUIMIENTO P.P.'!AG$17:AG$118,"&gt;0")</f>
        <v>0</v>
      </c>
      <c r="AK52" s="98">
        <v>1</v>
      </c>
      <c r="AL52" s="114"/>
      <c r="AN52" s="92" t="str">
        <f t="shared" si="62"/>
        <v xml:space="preserve">Lineamiento 41: Aumentado el número de mujeres del municipio que acceden a controles médicos de prevención. </v>
      </c>
      <c r="AO52" s="95">
        <f>SUMIFS('PLAN ACCIÓN Y SEGUIMIENTO P.P.'!AW$17:AW$118,'PLAN ACCIÓN Y SEGUIMIENTO P.P.'!F$17:F$118,$AN52,'PLAN ACCIÓN Y SEGUIMIENTO P.P.'!W$17:W$118,"&gt;0")+SUMIFS('PLAN ACCIÓN Y SEGUIMIENTO P.P.'!AY$17:AY$118,'PLAN ACCIÓN Y SEGUIMIENTO P.P.'!F$17:F$118,$AN52,'PLAN ACCIÓN Y SEGUIMIENTO P.P.'!W$17:W$118,"&gt;0")</f>
        <v>0</v>
      </c>
      <c r="AP52" s="192">
        <f>SUMIFS('PLAN ACCIÓN Y SEGUIMIENTO P.P.'!CZ$17:CZ$118,'PLAN ACCIÓN Y SEGUIMIENTO P.P.'!F$17:F$118,$AN52,'PLAN ACCIÓN Y SEGUIMIENTO P.P.'!W$17:W$118,"&gt;0")</f>
        <v>0</v>
      </c>
      <c r="AQ52" s="194">
        <f>SUMIFS('PLAN ACCIÓN Y SEGUIMIENTO P.P.'!DI$17:DI$118,'PLAN ACCIÓN Y SEGUIMIENTO P.P.'!F$17:F$118,AN52,'PLAN ACCIÓN Y SEGUIMIENTO P.P.'!AG$17:AG$118,"&gt;0")</f>
        <v>0</v>
      </c>
      <c r="AR52" s="93" t="str">
        <f t="shared" si="63"/>
        <v>REVISAR</v>
      </c>
      <c r="AS52" s="191" t="str">
        <f t="shared" si="64"/>
        <v>REVISAR</v>
      </c>
      <c r="AV52" s="145"/>
      <c r="AW52" s="145"/>
      <c r="AX52" s="145"/>
      <c r="AY52" s="145"/>
      <c r="AZ52" s="145"/>
      <c r="BA52" s="145"/>
      <c r="BB52" s="145"/>
      <c r="BC52" s="145"/>
      <c r="BD52" s="145"/>
      <c r="BE52" s="145"/>
      <c r="BF52" s="145"/>
      <c r="BG52" s="145"/>
      <c r="BH52" s="145"/>
    </row>
    <row r="53" spans="1:60" s="2" customFormat="1" ht="31.5">
      <c r="A53" s="105"/>
      <c r="B53" s="142"/>
      <c r="C53" s="143"/>
      <c r="D53" s="145"/>
      <c r="E53" s="145"/>
      <c r="F53" s="145"/>
      <c r="G53" s="145"/>
      <c r="H53" s="112"/>
      <c r="I53" s="112"/>
      <c r="J53" s="144"/>
      <c r="K53" s="145"/>
      <c r="L53" s="145"/>
      <c r="M53" s="145"/>
      <c r="N53" s="145"/>
      <c r="O53" s="145"/>
      <c r="P53" s="107"/>
      <c r="Q53" s="107"/>
      <c r="R53" s="142"/>
      <c r="S53" s="4"/>
      <c r="T53" s="4"/>
      <c r="U53" s="4"/>
      <c r="V53" s="4"/>
      <c r="Y53" s="142"/>
      <c r="Z53" s="145"/>
      <c r="AA53" s="145"/>
      <c r="AB53" s="145"/>
      <c r="AC53" s="145"/>
      <c r="AD53" s="145"/>
      <c r="AE53" s="108"/>
      <c r="AF53" s="108"/>
      <c r="AG53" s="92" t="str">
        <f>+'PLAN ACCIÓN Y SEGUIMIENTO P.P.'!F59</f>
        <v>Lineamiento 42: Atención oportuna y de calidad a las mujeres que acuden a las entidades prestadoras de salud.</v>
      </c>
      <c r="AH53" s="186">
        <f>SUMIFS('PLAN ACCIÓN Y SEGUIMIENTO P.P.'!DB$17:DB$118,'PLAN ACCIÓN Y SEGUIMIENTO P.P.'!F$17:F$118,$AG53,'PLAN ACCIÓN Y SEGUIMIENTO P.P.'!W$17:W$118,"&gt;0")</f>
        <v>0</v>
      </c>
      <c r="AI53" s="98">
        <v>0.5</v>
      </c>
      <c r="AJ53" s="99">
        <f>SUMIFS('PLAN ACCIÓN Y SEGUIMIENTO P.P.'!DK$17:DK$118,'PLAN ACCIÓN Y SEGUIMIENTO P.P.'!F$17:F$118,$AG53,'PLAN ACCIÓN Y SEGUIMIENTO P.P.'!AG$17:AG$118,"&gt;0")</f>
        <v>0</v>
      </c>
      <c r="AK53" s="98">
        <v>1</v>
      </c>
      <c r="AL53" s="114"/>
      <c r="AN53" s="92" t="str">
        <f t="shared" si="62"/>
        <v>Lineamiento 42: Atención oportuna y de calidad a las mujeres que acuden a las entidades prestadoras de salud.</v>
      </c>
      <c r="AO53" s="95">
        <f>SUMIFS('PLAN ACCIÓN Y SEGUIMIENTO P.P.'!AW$17:AW$118,'PLAN ACCIÓN Y SEGUIMIENTO P.P.'!F$17:F$118,$AN53,'PLAN ACCIÓN Y SEGUIMIENTO P.P.'!W$17:W$118,"&gt;0")+SUMIFS('PLAN ACCIÓN Y SEGUIMIENTO P.P.'!AY$17:AY$118,'PLAN ACCIÓN Y SEGUIMIENTO P.P.'!F$17:F$118,$AN53,'PLAN ACCIÓN Y SEGUIMIENTO P.P.'!W$17:W$118,"&gt;0")</f>
        <v>0</v>
      </c>
      <c r="AP53" s="192">
        <f>SUMIFS('PLAN ACCIÓN Y SEGUIMIENTO P.P.'!CZ$17:CZ$118,'PLAN ACCIÓN Y SEGUIMIENTO P.P.'!F$17:F$118,$AN53,'PLAN ACCIÓN Y SEGUIMIENTO P.P.'!W$17:W$118,"&gt;0")</f>
        <v>0</v>
      </c>
      <c r="AQ53" s="194">
        <f>SUMIFS('PLAN ACCIÓN Y SEGUIMIENTO P.P.'!DI$17:DI$118,'PLAN ACCIÓN Y SEGUIMIENTO P.P.'!F$17:F$118,AN53,'PLAN ACCIÓN Y SEGUIMIENTO P.P.'!AG$17:AG$118,"&gt;0")</f>
        <v>0</v>
      </c>
      <c r="AR53" s="93" t="str">
        <f t="shared" si="63"/>
        <v>REVISAR</v>
      </c>
      <c r="AS53" s="191" t="str">
        <f t="shared" si="64"/>
        <v>REVISAR</v>
      </c>
      <c r="AV53" s="145"/>
      <c r="AW53" s="145"/>
      <c r="AX53" s="145"/>
      <c r="AY53" s="145"/>
      <c r="AZ53" s="145"/>
      <c r="BA53" s="145"/>
      <c r="BB53" s="145"/>
      <c r="BC53" s="145"/>
      <c r="BD53" s="145"/>
      <c r="BE53" s="145"/>
      <c r="BF53" s="145"/>
      <c r="BG53" s="145"/>
      <c r="BH53" s="145"/>
    </row>
    <row r="54" spans="1:60" s="2" customFormat="1" ht="31.5">
      <c r="A54" s="105"/>
      <c r="B54" s="142"/>
      <c r="C54" s="143"/>
      <c r="D54" s="145"/>
      <c r="E54" s="145"/>
      <c r="F54" s="145"/>
      <c r="G54" s="145"/>
      <c r="H54" s="112"/>
      <c r="I54" s="112"/>
      <c r="J54" s="144"/>
      <c r="K54" s="145"/>
      <c r="L54" s="145"/>
      <c r="M54" s="145"/>
      <c r="N54" s="145"/>
      <c r="O54" s="145"/>
      <c r="P54" s="107"/>
      <c r="Q54" s="107"/>
      <c r="R54" s="142"/>
      <c r="S54" s="4"/>
      <c r="T54" s="4"/>
      <c r="U54" s="4"/>
      <c r="V54" s="4"/>
      <c r="Y54" s="142"/>
      <c r="Z54" s="145"/>
      <c r="AA54" s="145"/>
      <c r="AB54" s="145"/>
      <c r="AC54" s="145"/>
      <c r="AD54" s="145"/>
      <c r="AE54" s="108"/>
      <c r="AF54" s="108"/>
      <c r="AG54" s="92" t="str">
        <f>+'PLAN ACCIÓN Y SEGUIMIENTO P.P.'!F60</f>
        <v>Lineamiento 43: Aumentado el número de mujeres cuidadoras que acuden a los servicios de salud integral.</v>
      </c>
      <c r="AH54" s="186">
        <f>SUMIFS('PLAN ACCIÓN Y SEGUIMIENTO P.P.'!DB$17:DB$118,'PLAN ACCIÓN Y SEGUIMIENTO P.P.'!F$17:F$118,$AG54,'PLAN ACCIÓN Y SEGUIMIENTO P.P.'!W$17:W$118,"&gt;0")</f>
        <v>0</v>
      </c>
      <c r="AI54" s="98">
        <v>0.5</v>
      </c>
      <c r="AJ54" s="99">
        <f>SUMIFS('PLAN ACCIÓN Y SEGUIMIENTO P.P.'!DK$17:DK$118,'PLAN ACCIÓN Y SEGUIMIENTO P.P.'!F$17:F$118,$AG54,'PLAN ACCIÓN Y SEGUIMIENTO P.P.'!AG$17:AG$118,"&gt;0")</f>
        <v>0</v>
      </c>
      <c r="AK54" s="98">
        <v>1</v>
      </c>
      <c r="AL54" s="114"/>
      <c r="AN54" s="92" t="str">
        <f t="shared" si="62"/>
        <v>Lineamiento 43: Aumentado el número de mujeres cuidadoras que acuden a los servicios de salud integral.</v>
      </c>
      <c r="AO54" s="95">
        <f>SUMIFS('PLAN ACCIÓN Y SEGUIMIENTO P.P.'!AW$17:AW$118,'PLAN ACCIÓN Y SEGUIMIENTO P.P.'!F$17:F$118,$AN54,'PLAN ACCIÓN Y SEGUIMIENTO P.P.'!W$17:W$118,"&gt;0")+SUMIFS('PLAN ACCIÓN Y SEGUIMIENTO P.P.'!AY$17:AY$118,'PLAN ACCIÓN Y SEGUIMIENTO P.P.'!F$17:F$118,$AN54,'PLAN ACCIÓN Y SEGUIMIENTO P.P.'!W$17:W$118,"&gt;0")</f>
        <v>0</v>
      </c>
      <c r="AP54" s="192">
        <f>SUMIFS('PLAN ACCIÓN Y SEGUIMIENTO P.P.'!CZ$17:CZ$118,'PLAN ACCIÓN Y SEGUIMIENTO P.P.'!F$17:F$118,$AN54,'PLAN ACCIÓN Y SEGUIMIENTO P.P.'!W$17:W$118,"&gt;0")</f>
        <v>0</v>
      </c>
      <c r="AQ54" s="194">
        <f>SUMIFS('PLAN ACCIÓN Y SEGUIMIENTO P.P.'!DI$17:DI$118,'PLAN ACCIÓN Y SEGUIMIENTO P.P.'!F$17:F$118,AN54,'PLAN ACCIÓN Y SEGUIMIENTO P.P.'!AG$17:AG$118,"&gt;0")</f>
        <v>0</v>
      </c>
      <c r="AR54" s="93" t="str">
        <f t="shared" si="63"/>
        <v>REVISAR</v>
      </c>
      <c r="AS54" s="191" t="str">
        <f t="shared" si="64"/>
        <v>REVISAR</v>
      </c>
      <c r="AV54" s="145"/>
      <c r="AW54" s="145"/>
      <c r="AX54" s="145"/>
      <c r="AY54" s="145"/>
      <c r="AZ54" s="145"/>
      <c r="BA54" s="145"/>
      <c r="BB54" s="145"/>
      <c r="BC54" s="145"/>
      <c r="BD54" s="145"/>
      <c r="BE54" s="145"/>
      <c r="BF54" s="145"/>
      <c r="BG54" s="145"/>
      <c r="BH54" s="145"/>
    </row>
    <row r="55" spans="1:60" s="2" customFormat="1" ht="31.5">
      <c r="A55" s="105"/>
      <c r="B55" s="142"/>
      <c r="C55" s="143"/>
      <c r="D55" s="145"/>
      <c r="E55" s="145"/>
      <c r="F55" s="145"/>
      <c r="G55" s="145"/>
      <c r="H55" s="112"/>
      <c r="I55" s="112"/>
      <c r="J55" s="144"/>
      <c r="K55" s="145"/>
      <c r="L55" s="145"/>
      <c r="M55" s="145"/>
      <c r="N55" s="145"/>
      <c r="O55" s="145"/>
      <c r="P55" s="107"/>
      <c r="Q55" s="107"/>
      <c r="R55" s="142"/>
      <c r="S55" s="4"/>
      <c r="T55" s="4"/>
      <c r="U55" s="4"/>
      <c r="V55" s="4"/>
      <c r="Y55" s="142"/>
      <c r="Z55" s="145"/>
      <c r="AA55" s="145"/>
      <c r="AB55" s="145"/>
      <c r="AC55" s="145"/>
      <c r="AD55" s="145"/>
      <c r="AE55" s="108"/>
      <c r="AF55" s="108"/>
      <c r="AG55" s="92" t="str">
        <f>+'PLAN ACCIÓN Y SEGUIMIENTO P.P.'!F61</f>
        <v xml:space="preserve">Lineamiento 44: Aumentado el  número de mujeres acuden a los servicios de atención psicológica </v>
      </c>
      <c r="AH55" s="186">
        <f>SUMIFS('PLAN ACCIÓN Y SEGUIMIENTO P.P.'!DB$17:DB$118,'PLAN ACCIÓN Y SEGUIMIENTO P.P.'!F$17:F$118,$AG55,'PLAN ACCIÓN Y SEGUIMIENTO P.P.'!W$17:W$118,"&gt;0")</f>
        <v>0</v>
      </c>
      <c r="AI55" s="98">
        <v>0.5</v>
      </c>
      <c r="AJ55" s="99">
        <f>SUMIFS('PLAN ACCIÓN Y SEGUIMIENTO P.P.'!DK$17:DK$118,'PLAN ACCIÓN Y SEGUIMIENTO P.P.'!F$17:F$118,$AG55,'PLAN ACCIÓN Y SEGUIMIENTO P.P.'!AG$17:AG$118,"&gt;0")</f>
        <v>0</v>
      </c>
      <c r="AK55" s="98">
        <v>1</v>
      </c>
      <c r="AL55" s="114"/>
      <c r="AN55" s="92" t="str">
        <f t="shared" si="62"/>
        <v xml:space="preserve">Lineamiento 44: Aumentado el  número de mujeres acuden a los servicios de atención psicológica </v>
      </c>
      <c r="AO55" s="95">
        <f>SUMIFS('PLAN ACCIÓN Y SEGUIMIENTO P.P.'!AW$17:AW$118,'PLAN ACCIÓN Y SEGUIMIENTO P.P.'!F$17:F$118,$AN55,'PLAN ACCIÓN Y SEGUIMIENTO P.P.'!W$17:W$118,"&gt;0")+SUMIFS('PLAN ACCIÓN Y SEGUIMIENTO P.P.'!AY$17:AY$118,'PLAN ACCIÓN Y SEGUIMIENTO P.P.'!F$17:F$118,$AN55,'PLAN ACCIÓN Y SEGUIMIENTO P.P.'!W$17:W$118,"&gt;0")</f>
        <v>0</v>
      </c>
      <c r="AP55" s="192">
        <f>SUMIFS('PLAN ACCIÓN Y SEGUIMIENTO P.P.'!CZ$17:CZ$118,'PLAN ACCIÓN Y SEGUIMIENTO P.P.'!F$17:F$118,$AN55,'PLAN ACCIÓN Y SEGUIMIENTO P.P.'!W$17:W$118,"&gt;0")</f>
        <v>0</v>
      </c>
      <c r="AQ55" s="194">
        <f>SUMIFS('PLAN ACCIÓN Y SEGUIMIENTO P.P.'!DI$17:DI$118,'PLAN ACCIÓN Y SEGUIMIENTO P.P.'!F$17:F$118,AN55,'PLAN ACCIÓN Y SEGUIMIENTO P.P.'!AG$17:AG$118,"&gt;0")</f>
        <v>0</v>
      </c>
      <c r="AR55" s="93" t="str">
        <f t="shared" si="63"/>
        <v>REVISAR</v>
      </c>
      <c r="AS55" s="191" t="str">
        <f t="shared" si="64"/>
        <v>REVISAR</v>
      </c>
      <c r="AV55" s="145"/>
      <c r="AW55" s="145"/>
      <c r="AX55" s="145"/>
      <c r="AY55" s="145"/>
      <c r="AZ55" s="145"/>
      <c r="BA55" s="145"/>
      <c r="BB55" s="145"/>
      <c r="BC55" s="145"/>
      <c r="BD55" s="145"/>
      <c r="BE55" s="145"/>
      <c r="BF55" s="145"/>
      <c r="BG55" s="145"/>
      <c r="BH55" s="145"/>
    </row>
    <row r="56" spans="1:60" s="2" customFormat="1" ht="31.5">
      <c r="A56" s="105"/>
      <c r="B56" s="142"/>
      <c r="C56" s="143"/>
      <c r="D56" s="145"/>
      <c r="E56" s="145"/>
      <c r="F56" s="145"/>
      <c r="G56" s="145"/>
      <c r="H56" s="112"/>
      <c r="I56" s="112"/>
      <c r="J56" s="144"/>
      <c r="K56" s="145"/>
      <c r="L56" s="145"/>
      <c r="M56" s="145"/>
      <c r="N56" s="145"/>
      <c r="O56" s="145"/>
      <c r="P56" s="107"/>
      <c r="Q56" s="107"/>
      <c r="R56" s="142"/>
      <c r="S56" s="4"/>
      <c r="T56" s="4"/>
      <c r="U56" s="4"/>
      <c r="V56" s="4"/>
      <c r="Y56" s="142"/>
      <c r="Z56" s="145"/>
      <c r="AA56" s="145"/>
      <c r="AB56" s="145"/>
      <c r="AC56" s="145"/>
      <c r="AD56" s="145"/>
      <c r="AE56" s="108"/>
      <c r="AF56" s="108"/>
      <c r="AG56" s="92" t="str">
        <f>+'PLAN ACCIÓN Y SEGUIMIENTO P.P.'!F62</f>
        <v>Lineamiento 45: Ampliación del programa de salud en casa a mujeres en condiciones de vulnerabilidad</v>
      </c>
      <c r="AH56" s="186">
        <f>SUMIFS('PLAN ACCIÓN Y SEGUIMIENTO P.P.'!DB$17:DB$118,'PLAN ACCIÓN Y SEGUIMIENTO P.P.'!F$17:F$118,$AG56,'PLAN ACCIÓN Y SEGUIMIENTO P.P.'!W$17:W$118,"&gt;0")</f>
        <v>0</v>
      </c>
      <c r="AI56" s="98">
        <v>0.5</v>
      </c>
      <c r="AJ56" s="99">
        <f>SUMIFS('PLAN ACCIÓN Y SEGUIMIENTO P.P.'!DK$17:DK$118,'PLAN ACCIÓN Y SEGUIMIENTO P.P.'!F$17:F$118,$AG56,'PLAN ACCIÓN Y SEGUIMIENTO P.P.'!AG$17:AG$118,"&gt;0")</f>
        <v>0</v>
      </c>
      <c r="AK56" s="98">
        <v>1</v>
      </c>
      <c r="AL56" s="114"/>
      <c r="AN56" s="92" t="str">
        <f t="shared" si="62"/>
        <v>Lineamiento 45: Ampliación del programa de salud en casa a mujeres en condiciones de vulnerabilidad</v>
      </c>
      <c r="AO56" s="95">
        <f>SUMIFS('PLAN ACCIÓN Y SEGUIMIENTO P.P.'!AW$17:AW$118,'PLAN ACCIÓN Y SEGUIMIENTO P.P.'!F$17:F$118,$AN56,'PLAN ACCIÓN Y SEGUIMIENTO P.P.'!W$17:W$118,"&gt;0")+SUMIFS('PLAN ACCIÓN Y SEGUIMIENTO P.P.'!AY$17:AY$118,'PLAN ACCIÓN Y SEGUIMIENTO P.P.'!F$17:F$118,$AN56,'PLAN ACCIÓN Y SEGUIMIENTO P.P.'!W$17:W$118,"&gt;0")</f>
        <v>0</v>
      </c>
      <c r="AP56" s="192">
        <f>SUMIFS('PLAN ACCIÓN Y SEGUIMIENTO P.P.'!CZ$17:CZ$118,'PLAN ACCIÓN Y SEGUIMIENTO P.P.'!F$17:F$118,$AN56,'PLAN ACCIÓN Y SEGUIMIENTO P.P.'!W$17:W$118,"&gt;0")</f>
        <v>0</v>
      </c>
      <c r="AQ56" s="194">
        <f>SUMIFS('PLAN ACCIÓN Y SEGUIMIENTO P.P.'!DI$17:DI$118,'PLAN ACCIÓN Y SEGUIMIENTO P.P.'!F$17:F$118,AN56,'PLAN ACCIÓN Y SEGUIMIENTO P.P.'!AG$17:AG$118,"&gt;0")</f>
        <v>0</v>
      </c>
      <c r="AR56" s="93" t="str">
        <f t="shared" si="63"/>
        <v>REVISAR</v>
      </c>
      <c r="AS56" s="191" t="str">
        <f t="shared" si="64"/>
        <v>REVISAR</v>
      </c>
      <c r="AV56" s="145"/>
      <c r="AW56" s="145"/>
      <c r="AX56" s="145"/>
      <c r="AY56" s="145"/>
      <c r="AZ56" s="145"/>
      <c r="BA56" s="145"/>
      <c r="BB56" s="145"/>
      <c r="BC56" s="145"/>
      <c r="BD56" s="145"/>
      <c r="BE56" s="145"/>
      <c r="BF56" s="145"/>
      <c r="BG56" s="145"/>
      <c r="BH56" s="145"/>
    </row>
    <row r="57" spans="1:60" s="2" customFormat="1" ht="47.25">
      <c r="A57" s="105"/>
      <c r="B57" s="142"/>
      <c r="C57" s="143"/>
      <c r="D57" s="145"/>
      <c r="E57" s="145"/>
      <c r="F57" s="145"/>
      <c r="G57" s="145"/>
      <c r="H57" s="112"/>
      <c r="I57" s="112"/>
      <c r="J57" s="144"/>
      <c r="K57" s="145"/>
      <c r="L57" s="145"/>
      <c r="M57" s="145"/>
      <c r="N57" s="145"/>
      <c r="O57" s="145"/>
      <c r="P57" s="107"/>
      <c r="Q57" s="107"/>
      <c r="R57" s="142"/>
      <c r="S57" s="4"/>
      <c r="T57" s="4"/>
      <c r="U57" s="4"/>
      <c r="V57" s="4"/>
      <c r="Y57" s="142"/>
      <c r="Z57" s="145"/>
      <c r="AA57" s="145"/>
      <c r="AB57" s="145"/>
      <c r="AC57" s="145"/>
      <c r="AD57" s="145"/>
      <c r="AE57" s="108"/>
      <c r="AF57" s="108"/>
      <c r="AG57" s="92" t="str">
        <f>+'PLAN ACCIÓN Y SEGUIMIENTO P.P.'!F63</f>
        <v>Lineamiento 46: Implementación de rutas para la atención medica integral a las mujeres, haciendo enfasis en las mujeres cuidadoras</v>
      </c>
      <c r="AH57" s="186">
        <f>SUMIFS('PLAN ACCIÓN Y SEGUIMIENTO P.P.'!DB$17:DB$118,'PLAN ACCIÓN Y SEGUIMIENTO P.P.'!F$17:F$118,$AG57,'PLAN ACCIÓN Y SEGUIMIENTO P.P.'!W$17:W$118,"&gt;0")</f>
        <v>0</v>
      </c>
      <c r="AI57" s="98">
        <v>0.5</v>
      </c>
      <c r="AJ57" s="99">
        <f>SUMIFS('PLAN ACCIÓN Y SEGUIMIENTO P.P.'!DK$17:DK$118,'PLAN ACCIÓN Y SEGUIMIENTO P.P.'!F$17:F$118,$AG57,'PLAN ACCIÓN Y SEGUIMIENTO P.P.'!AG$17:AG$118,"&gt;0")</f>
        <v>0</v>
      </c>
      <c r="AK57" s="98">
        <v>1</v>
      </c>
      <c r="AL57" s="114"/>
      <c r="AN57" s="92" t="str">
        <f t="shared" si="62"/>
        <v>Lineamiento 46: Implementación de rutas para la atención medica integral a las mujeres, haciendo enfasis en las mujeres cuidadoras</v>
      </c>
      <c r="AO57" s="95">
        <f>SUMIFS('PLAN ACCIÓN Y SEGUIMIENTO P.P.'!AW$17:AW$118,'PLAN ACCIÓN Y SEGUIMIENTO P.P.'!F$17:F$118,$AN57,'PLAN ACCIÓN Y SEGUIMIENTO P.P.'!W$17:W$118,"&gt;0")+SUMIFS('PLAN ACCIÓN Y SEGUIMIENTO P.P.'!AY$17:AY$118,'PLAN ACCIÓN Y SEGUIMIENTO P.P.'!F$17:F$118,$AN57,'PLAN ACCIÓN Y SEGUIMIENTO P.P.'!W$17:W$118,"&gt;0")</f>
        <v>0</v>
      </c>
      <c r="AP57" s="192">
        <f>SUMIFS('PLAN ACCIÓN Y SEGUIMIENTO P.P.'!CZ$17:CZ$118,'PLAN ACCIÓN Y SEGUIMIENTO P.P.'!F$17:F$118,$AN57,'PLAN ACCIÓN Y SEGUIMIENTO P.P.'!W$17:W$118,"&gt;0")</f>
        <v>0</v>
      </c>
      <c r="AQ57" s="194">
        <f>SUMIFS('PLAN ACCIÓN Y SEGUIMIENTO P.P.'!DI$17:DI$118,'PLAN ACCIÓN Y SEGUIMIENTO P.P.'!F$17:F$118,AN57,'PLAN ACCIÓN Y SEGUIMIENTO P.P.'!AG$17:AG$118,"&gt;0")</f>
        <v>0</v>
      </c>
      <c r="AR57" s="93" t="str">
        <f t="shared" si="63"/>
        <v>REVISAR</v>
      </c>
      <c r="AS57" s="191" t="str">
        <f t="shared" si="64"/>
        <v>REVISAR</v>
      </c>
    </row>
    <row r="58" spans="1:60" s="2" customFormat="1" ht="63">
      <c r="A58" s="105"/>
      <c r="B58" s="142"/>
      <c r="C58" s="143"/>
      <c r="D58" s="145"/>
      <c r="E58" s="145"/>
      <c r="F58" s="145"/>
      <c r="G58" s="145"/>
      <c r="H58" s="112"/>
      <c r="I58" s="112"/>
      <c r="J58" s="144"/>
      <c r="K58" s="145"/>
      <c r="L58" s="145"/>
      <c r="M58" s="145"/>
      <c r="N58" s="145"/>
      <c r="O58" s="145"/>
      <c r="P58" s="107"/>
      <c r="Q58" s="107"/>
      <c r="R58" s="142"/>
      <c r="S58" s="4"/>
      <c r="T58" s="4"/>
      <c r="U58" s="4"/>
      <c r="V58" s="4"/>
      <c r="Y58" s="142"/>
      <c r="Z58" s="145"/>
      <c r="AA58" s="145"/>
      <c r="AB58" s="145"/>
      <c r="AC58" s="145"/>
      <c r="AD58" s="145"/>
      <c r="AE58" s="108"/>
      <c r="AF58" s="108"/>
      <c r="AG58" s="92" t="str">
        <f>+'PLAN ACCIÓN Y SEGUIMIENTO P.P.'!F64</f>
        <v>Lineamiento 47: Incrementado el número de personal en salud que implementan buenas prácticas de atención, libre de violencias y con calidad humana en servicios de atención ginecobstétrica</v>
      </c>
      <c r="AH58" s="186">
        <f>SUMIFS('PLAN ACCIÓN Y SEGUIMIENTO P.P.'!DB$17:DB$118,'PLAN ACCIÓN Y SEGUIMIENTO P.P.'!F$17:F$118,$AG58,'PLAN ACCIÓN Y SEGUIMIENTO P.P.'!W$17:W$118,"&gt;0")</f>
        <v>0</v>
      </c>
      <c r="AI58" s="98">
        <v>0.5</v>
      </c>
      <c r="AJ58" s="99">
        <f>SUMIFS('PLAN ACCIÓN Y SEGUIMIENTO P.P.'!DK$17:DK$118,'PLAN ACCIÓN Y SEGUIMIENTO P.P.'!F$17:F$118,$AG58,'PLAN ACCIÓN Y SEGUIMIENTO P.P.'!AG$17:AG$118,"&gt;0")</f>
        <v>0</v>
      </c>
      <c r="AK58" s="98">
        <v>1</v>
      </c>
      <c r="AL58" s="114"/>
      <c r="AN58" s="92" t="str">
        <f t="shared" ref="AN58:AN72" si="65">AG58</f>
        <v>Lineamiento 47: Incrementado el número de personal en salud que implementan buenas prácticas de atención, libre de violencias y con calidad humana en servicios de atención ginecobstétrica</v>
      </c>
      <c r="AO58" s="95">
        <f>SUMIFS('PLAN ACCIÓN Y SEGUIMIENTO P.P.'!AW$17:AW$118,'PLAN ACCIÓN Y SEGUIMIENTO P.P.'!F$17:F$118,$AN58,'PLAN ACCIÓN Y SEGUIMIENTO P.P.'!W$17:W$118,"&gt;0")+SUMIFS('PLAN ACCIÓN Y SEGUIMIENTO P.P.'!AY$17:AY$118,'PLAN ACCIÓN Y SEGUIMIENTO P.P.'!F$17:F$118,$AN58,'PLAN ACCIÓN Y SEGUIMIENTO P.P.'!W$17:W$118,"&gt;0")</f>
        <v>0</v>
      </c>
      <c r="AP58" s="192">
        <f>SUMIFS('PLAN ACCIÓN Y SEGUIMIENTO P.P.'!CZ$17:CZ$118,'PLAN ACCIÓN Y SEGUIMIENTO P.P.'!F$17:F$118,$AN58,'PLAN ACCIÓN Y SEGUIMIENTO P.P.'!W$17:W$118,"&gt;0")</f>
        <v>0</v>
      </c>
      <c r="AQ58" s="194">
        <f>SUMIFS('PLAN ACCIÓN Y SEGUIMIENTO P.P.'!DI$17:DI$118,'PLAN ACCIÓN Y SEGUIMIENTO P.P.'!F$17:F$118,AN58,'PLAN ACCIÓN Y SEGUIMIENTO P.P.'!AG$17:AG$118,"&gt;0")</f>
        <v>0</v>
      </c>
      <c r="AR58" s="93" t="str">
        <f t="shared" ref="AR58:AR72" si="66">IFERROR(((AP58*100%)/AO58),"REVISAR")</f>
        <v>REVISAR</v>
      </c>
      <c r="AS58" s="191" t="str">
        <f t="shared" ref="AS58:AS72" si="67">IFERROR(((AQ58*100%)/AO58),"REVISAR")</f>
        <v>REVISAR</v>
      </c>
    </row>
    <row r="59" spans="1:60" s="2" customFormat="1" ht="47.25">
      <c r="A59" s="105"/>
      <c r="B59" s="142"/>
      <c r="C59" s="143"/>
      <c r="D59" s="145"/>
      <c r="E59" s="145"/>
      <c r="F59" s="145"/>
      <c r="G59" s="145"/>
      <c r="H59" s="112"/>
      <c r="I59" s="112"/>
      <c r="J59" s="144"/>
      <c r="K59" s="145"/>
      <c r="L59" s="145"/>
      <c r="M59" s="145"/>
      <c r="N59" s="145"/>
      <c r="O59" s="145"/>
      <c r="P59" s="107"/>
      <c r="Q59" s="107"/>
      <c r="R59" s="142"/>
      <c r="S59" s="4"/>
      <c r="T59" s="4"/>
      <c r="U59" s="4"/>
      <c r="V59" s="4"/>
      <c r="Y59" s="142"/>
      <c r="Z59" s="145"/>
      <c r="AA59" s="145"/>
      <c r="AB59" s="145"/>
      <c r="AC59" s="145"/>
      <c r="AD59" s="145"/>
      <c r="AE59" s="108"/>
      <c r="AF59" s="108"/>
      <c r="AG59" s="92" t="str">
        <f>+'PLAN ACCIÓN Y SEGUIMIENTO P.P.'!F65</f>
        <v>Lineamiento 48: Creado protocolo de seguimiento de prevención y atención a denuncias por violencia ginecobstétrica.</v>
      </c>
      <c r="AH59" s="186">
        <f>SUMIFS('PLAN ACCIÓN Y SEGUIMIENTO P.P.'!DB$17:DB$118,'PLAN ACCIÓN Y SEGUIMIENTO P.P.'!F$17:F$118,$AG59,'PLAN ACCIÓN Y SEGUIMIENTO P.P.'!W$17:W$118,"&gt;0")</f>
        <v>0</v>
      </c>
      <c r="AI59" s="98">
        <v>0.5</v>
      </c>
      <c r="AJ59" s="99">
        <f>SUMIFS('PLAN ACCIÓN Y SEGUIMIENTO P.P.'!DK$17:DK$118,'PLAN ACCIÓN Y SEGUIMIENTO P.P.'!F$17:F$118,$AG59,'PLAN ACCIÓN Y SEGUIMIENTO P.P.'!AG$17:AG$118,"&gt;0")</f>
        <v>0</v>
      </c>
      <c r="AK59" s="98">
        <v>1</v>
      </c>
      <c r="AL59" s="114"/>
      <c r="AN59" s="92" t="str">
        <f t="shared" si="65"/>
        <v>Lineamiento 48: Creado protocolo de seguimiento de prevención y atención a denuncias por violencia ginecobstétrica.</v>
      </c>
      <c r="AO59" s="95">
        <f>SUMIFS('PLAN ACCIÓN Y SEGUIMIENTO P.P.'!AW$17:AW$118,'PLAN ACCIÓN Y SEGUIMIENTO P.P.'!F$17:F$118,$AN59,'PLAN ACCIÓN Y SEGUIMIENTO P.P.'!W$17:W$118,"&gt;0")+SUMIFS('PLAN ACCIÓN Y SEGUIMIENTO P.P.'!AY$17:AY$118,'PLAN ACCIÓN Y SEGUIMIENTO P.P.'!F$17:F$118,$AN59,'PLAN ACCIÓN Y SEGUIMIENTO P.P.'!W$17:W$118,"&gt;0")</f>
        <v>0</v>
      </c>
      <c r="AP59" s="192">
        <f>SUMIFS('PLAN ACCIÓN Y SEGUIMIENTO P.P.'!CZ$17:CZ$118,'PLAN ACCIÓN Y SEGUIMIENTO P.P.'!F$17:F$118,$AN59,'PLAN ACCIÓN Y SEGUIMIENTO P.P.'!W$17:W$118,"&gt;0")</f>
        <v>0</v>
      </c>
      <c r="AQ59" s="194">
        <f>SUMIFS('PLAN ACCIÓN Y SEGUIMIENTO P.P.'!DI$17:DI$118,'PLAN ACCIÓN Y SEGUIMIENTO P.P.'!F$17:F$118,AN59,'PLAN ACCIÓN Y SEGUIMIENTO P.P.'!AG$17:AG$118,"&gt;0")</f>
        <v>0</v>
      </c>
      <c r="AR59" s="93" t="str">
        <f t="shared" si="66"/>
        <v>REVISAR</v>
      </c>
      <c r="AS59" s="191" t="str">
        <f t="shared" si="67"/>
        <v>REVISAR</v>
      </c>
    </row>
    <row r="60" spans="1:60" s="2" customFormat="1" ht="31.5">
      <c r="A60" s="105"/>
      <c r="B60" s="142"/>
      <c r="C60" s="143"/>
      <c r="D60" s="145"/>
      <c r="E60" s="145"/>
      <c r="F60" s="145"/>
      <c r="G60" s="145"/>
      <c r="H60" s="112"/>
      <c r="I60" s="112"/>
      <c r="J60" s="144"/>
      <c r="K60" s="145"/>
      <c r="L60" s="145"/>
      <c r="M60" s="145"/>
      <c r="N60" s="145"/>
      <c r="O60" s="145"/>
      <c r="P60" s="107"/>
      <c r="Q60" s="107"/>
      <c r="R60" s="142"/>
      <c r="S60" s="4"/>
      <c r="T60" s="4"/>
      <c r="U60" s="4"/>
      <c r="V60" s="4"/>
      <c r="Y60" s="142"/>
      <c r="Z60" s="145"/>
      <c r="AA60" s="145"/>
      <c r="AB60" s="145"/>
      <c r="AC60" s="145"/>
      <c r="AD60" s="145"/>
      <c r="AE60" s="108"/>
      <c r="AF60" s="108"/>
      <c r="AG60" s="92" t="str">
        <f>+'PLAN ACCIÓN Y SEGUIMIENTO P.P.'!F66</f>
        <v xml:space="preserve">Lineamiento 49: Fortalecido el Programa de Educación Sexual y Construcción de Ciudadanía-PESCC  </v>
      </c>
      <c r="AH60" s="186">
        <f>SUMIFS('PLAN ACCIÓN Y SEGUIMIENTO P.P.'!DB$17:DB$118,'PLAN ACCIÓN Y SEGUIMIENTO P.P.'!F$17:F$118,$AG60,'PLAN ACCIÓN Y SEGUIMIENTO P.P.'!W$17:W$118,"&gt;0")</f>
        <v>0</v>
      </c>
      <c r="AI60" s="98">
        <v>0.5</v>
      </c>
      <c r="AJ60" s="99">
        <f>SUMIFS('PLAN ACCIÓN Y SEGUIMIENTO P.P.'!DK$17:DK$118,'PLAN ACCIÓN Y SEGUIMIENTO P.P.'!F$17:F$118,$AG60,'PLAN ACCIÓN Y SEGUIMIENTO P.P.'!AG$17:AG$118,"&gt;0")</f>
        <v>0</v>
      </c>
      <c r="AK60" s="98">
        <v>1</v>
      </c>
      <c r="AL60" s="114"/>
      <c r="AN60" s="92" t="str">
        <f t="shared" si="65"/>
        <v xml:space="preserve">Lineamiento 49: Fortalecido el Programa de Educación Sexual y Construcción de Ciudadanía-PESCC  </v>
      </c>
      <c r="AO60" s="95">
        <f>SUMIFS('PLAN ACCIÓN Y SEGUIMIENTO P.P.'!AW$17:AW$118,'PLAN ACCIÓN Y SEGUIMIENTO P.P.'!F$17:F$118,$AN60,'PLAN ACCIÓN Y SEGUIMIENTO P.P.'!W$17:W$118,"&gt;0")+SUMIFS('PLAN ACCIÓN Y SEGUIMIENTO P.P.'!AY$17:AY$118,'PLAN ACCIÓN Y SEGUIMIENTO P.P.'!F$17:F$118,$AN60,'PLAN ACCIÓN Y SEGUIMIENTO P.P.'!W$17:W$118,"&gt;0")</f>
        <v>0</v>
      </c>
      <c r="AP60" s="192">
        <f>SUMIFS('PLAN ACCIÓN Y SEGUIMIENTO P.P.'!CZ$17:CZ$118,'PLAN ACCIÓN Y SEGUIMIENTO P.P.'!F$17:F$118,$AN60,'PLAN ACCIÓN Y SEGUIMIENTO P.P.'!W$17:W$118,"&gt;0")</f>
        <v>0</v>
      </c>
      <c r="AQ60" s="194">
        <f>SUMIFS('PLAN ACCIÓN Y SEGUIMIENTO P.P.'!DI$17:DI$118,'PLAN ACCIÓN Y SEGUIMIENTO P.P.'!F$17:F$118,AN60,'PLAN ACCIÓN Y SEGUIMIENTO P.P.'!AG$17:AG$118,"&gt;0")</f>
        <v>0</v>
      </c>
      <c r="AR60" s="93" t="str">
        <f t="shared" si="66"/>
        <v>REVISAR</v>
      </c>
      <c r="AS60" s="191" t="str">
        <f t="shared" si="67"/>
        <v>REVISAR</v>
      </c>
    </row>
    <row r="61" spans="1:60" s="2" customFormat="1" ht="31.5">
      <c r="A61" s="105"/>
      <c r="B61" s="142"/>
      <c r="C61" s="143"/>
      <c r="D61" s="145"/>
      <c r="E61" s="145"/>
      <c r="F61" s="145"/>
      <c r="G61" s="145"/>
      <c r="H61" s="112"/>
      <c r="I61" s="112"/>
      <c r="J61" s="144"/>
      <c r="K61" s="145"/>
      <c r="L61" s="145"/>
      <c r="M61" s="145"/>
      <c r="N61" s="145"/>
      <c r="O61" s="145"/>
      <c r="P61" s="107"/>
      <c r="Q61" s="107"/>
      <c r="R61" s="142"/>
      <c r="S61" s="4"/>
      <c r="T61" s="4"/>
      <c r="U61" s="4"/>
      <c r="V61" s="4"/>
      <c r="Y61" s="142"/>
      <c r="Z61" s="145"/>
      <c r="AA61" s="145"/>
      <c r="AB61" s="145"/>
      <c r="AC61" s="145"/>
      <c r="AD61" s="145"/>
      <c r="AE61" s="108"/>
      <c r="AF61" s="108"/>
      <c r="AG61" s="92" t="str">
        <f>+'PLAN ACCIÓN Y SEGUIMIENTO P.P.'!F67</f>
        <v xml:space="preserve">Lineamiento 50:  implementados programas de capacitación a personal médico sobre Sentencia 055 de 2022 y VBG. </v>
      </c>
      <c r="AH61" s="186">
        <f>SUMIFS('PLAN ACCIÓN Y SEGUIMIENTO P.P.'!DB$17:DB$118,'PLAN ACCIÓN Y SEGUIMIENTO P.P.'!F$17:F$118,$AG61,'PLAN ACCIÓN Y SEGUIMIENTO P.P.'!W$17:W$118,"&gt;0")</f>
        <v>0</v>
      </c>
      <c r="AI61" s="98">
        <v>0.5</v>
      </c>
      <c r="AJ61" s="99">
        <f>SUMIFS('PLAN ACCIÓN Y SEGUIMIENTO P.P.'!DK$17:DK$118,'PLAN ACCIÓN Y SEGUIMIENTO P.P.'!F$17:F$118,$AG61,'PLAN ACCIÓN Y SEGUIMIENTO P.P.'!AG$17:AG$118,"&gt;0")</f>
        <v>0</v>
      </c>
      <c r="AK61" s="98">
        <v>1</v>
      </c>
      <c r="AL61" s="114"/>
      <c r="AN61" s="92" t="str">
        <f t="shared" si="65"/>
        <v xml:space="preserve">Lineamiento 50:  implementados programas de capacitación a personal médico sobre Sentencia 055 de 2022 y VBG. </v>
      </c>
      <c r="AO61" s="95">
        <f>SUMIFS('PLAN ACCIÓN Y SEGUIMIENTO P.P.'!AW$17:AW$118,'PLAN ACCIÓN Y SEGUIMIENTO P.P.'!F$17:F$118,$AN61,'PLAN ACCIÓN Y SEGUIMIENTO P.P.'!W$17:W$118,"&gt;0")+SUMIFS('PLAN ACCIÓN Y SEGUIMIENTO P.P.'!AY$17:AY$118,'PLAN ACCIÓN Y SEGUIMIENTO P.P.'!F$17:F$118,$AN61,'PLAN ACCIÓN Y SEGUIMIENTO P.P.'!W$17:W$118,"&gt;0")</f>
        <v>1</v>
      </c>
      <c r="AP61" s="192">
        <f>SUMIFS('PLAN ACCIÓN Y SEGUIMIENTO P.P.'!CZ$17:CZ$118,'PLAN ACCIÓN Y SEGUIMIENTO P.P.'!F$17:F$118,$AN61,'PLAN ACCIÓN Y SEGUIMIENTO P.P.'!W$17:W$118,"&gt;0")</f>
        <v>0</v>
      </c>
      <c r="AQ61" s="194">
        <f>SUMIFS('PLAN ACCIÓN Y SEGUIMIENTO P.P.'!DI$17:DI$118,'PLAN ACCIÓN Y SEGUIMIENTO P.P.'!F$17:F$118,AN61,'PLAN ACCIÓN Y SEGUIMIENTO P.P.'!AG$17:AG$118,"&gt;0")</f>
        <v>0</v>
      </c>
      <c r="AR61" s="93">
        <f t="shared" si="66"/>
        <v>0</v>
      </c>
      <c r="AS61" s="191">
        <f t="shared" si="67"/>
        <v>0</v>
      </c>
    </row>
    <row r="62" spans="1:60" s="2" customFormat="1" ht="15.75" customHeight="1">
      <c r="A62" s="105"/>
      <c r="B62" s="142"/>
      <c r="C62" s="143"/>
      <c r="D62" s="145"/>
      <c r="E62" s="145"/>
      <c r="F62" s="145"/>
      <c r="G62" s="145"/>
      <c r="H62" s="112"/>
      <c r="I62" s="112"/>
      <c r="J62" s="144"/>
      <c r="K62" s="145"/>
      <c r="L62" s="145"/>
      <c r="M62" s="145"/>
      <c r="N62" s="145"/>
      <c r="O62" s="145"/>
      <c r="P62" s="107"/>
      <c r="Q62" s="107"/>
      <c r="R62" s="142"/>
      <c r="S62" s="4"/>
      <c r="T62" s="4"/>
      <c r="U62" s="4"/>
      <c r="V62" s="4"/>
      <c r="Y62" s="142"/>
      <c r="Z62" s="145"/>
      <c r="AA62" s="145"/>
      <c r="AB62" s="145"/>
      <c r="AC62" s="145"/>
      <c r="AD62" s="145"/>
      <c r="AE62" s="108"/>
      <c r="AF62" s="108"/>
      <c r="AG62" s="92" t="str">
        <f>+'PLAN ACCIÓN Y SEGUIMIENTO P.P.'!F68</f>
        <v>Lineamiento 51: Mujeres diversas acceden al servicio de salud integral sin barreras de acceso</v>
      </c>
      <c r="AH62" s="186">
        <f>SUMIFS('PLAN ACCIÓN Y SEGUIMIENTO P.P.'!DB$17:DB$118,'PLAN ACCIÓN Y SEGUIMIENTO P.P.'!F$17:F$118,$AG62,'PLAN ACCIÓN Y SEGUIMIENTO P.P.'!W$17:W$118,"&gt;0")</f>
        <v>1</v>
      </c>
      <c r="AI62" s="98">
        <v>0.5</v>
      </c>
      <c r="AJ62" s="99">
        <f>SUMIFS('PLAN ACCIÓN Y SEGUIMIENTO P.P.'!DK$17:DK$118,'PLAN ACCIÓN Y SEGUIMIENTO P.P.'!F$17:F$118,$AG62,'PLAN ACCIÓN Y SEGUIMIENTO P.P.'!AG$17:AG$118,"&gt;0")</f>
        <v>0</v>
      </c>
      <c r="AK62" s="98">
        <v>1</v>
      </c>
      <c r="AL62" s="114"/>
      <c r="AN62" s="92" t="str">
        <f t="shared" si="65"/>
        <v>Lineamiento 51: Mujeres diversas acceden al servicio de salud integral sin barreras de acceso</v>
      </c>
      <c r="AO62" s="95">
        <f>SUMIFS('PLAN ACCIÓN Y SEGUIMIENTO P.P.'!AW$17:AW$118,'PLAN ACCIÓN Y SEGUIMIENTO P.P.'!F$17:F$118,$AN62,'PLAN ACCIÓN Y SEGUIMIENTO P.P.'!W$17:W$118,"&gt;0")+SUMIFS('PLAN ACCIÓN Y SEGUIMIENTO P.P.'!AY$17:AY$118,'PLAN ACCIÓN Y SEGUIMIENTO P.P.'!F$17:F$118,$AN62,'PLAN ACCIÓN Y SEGUIMIENTO P.P.'!W$17:W$118,"&gt;0")</f>
        <v>0</v>
      </c>
      <c r="AP62" s="192">
        <f>SUMIFS('PLAN ACCIÓN Y SEGUIMIENTO P.P.'!CZ$17:CZ$118,'PLAN ACCIÓN Y SEGUIMIENTO P.P.'!F$17:F$118,$AN62,'PLAN ACCIÓN Y SEGUIMIENTO P.P.'!W$17:W$118,"&gt;0")</f>
        <v>0</v>
      </c>
      <c r="AQ62" s="194">
        <f>SUMIFS('PLAN ACCIÓN Y SEGUIMIENTO P.P.'!DI$17:DI$118,'PLAN ACCIÓN Y SEGUIMIENTO P.P.'!F$17:F$118,AN62,'PLAN ACCIÓN Y SEGUIMIENTO P.P.'!AG$17:AG$118,"&gt;0")</f>
        <v>0</v>
      </c>
      <c r="AR62" s="93" t="str">
        <f t="shared" si="66"/>
        <v>REVISAR</v>
      </c>
      <c r="AS62" s="191" t="str">
        <f t="shared" si="67"/>
        <v>REVISAR</v>
      </c>
    </row>
    <row r="63" spans="1:60" s="2" customFormat="1" ht="15.75" customHeight="1">
      <c r="A63" s="105"/>
      <c r="B63" s="142"/>
      <c r="C63" s="143"/>
      <c r="D63" s="145"/>
      <c r="E63" s="145"/>
      <c r="F63" s="145"/>
      <c r="G63" s="145"/>
      <c r="H63" s="112"/>
      <c r="I63" s="112"/>
      <c r="J63" s="144"/>
      <c r="K63" s="145"/>
      <c r="L63" s="145"/>
      <c r="M63" s="145"/>
      <c r="N63" s="145"/>
      <c r="O63" s="145"/>
      <c r="P63" s="107"/>
      <c r="Q63" s="107"/>
      <c r="R63" s="142"/>
      <c r="S63" s="4"/>
      <c r="T63" s="4"/>
      <c r="U63" s="4"/>
      <c r="V63" s="4"/>
      <c r="Y63" s="142"/>
      <c r="Z63" s="145"/>
      <c r="AA63" s="145"/>
      <c r="AB63" s="145"/>
      <c r="AC63" s="145"/>
      <c r="AD63" s="145"/>
      <c r="AE63" s="108"/>
      <c r="AF63" s="108"/>
      <c r="AG63" s="92" t="str">
        <f>+'PLAN ACCIÓN Y SEGUIMIENTO P.P.'!F69</f>
        <v xml:space="preserve">Lineamiento 52:Implementada estrategia de suministro de elementos de salud menstrual a niñas y mujeres de baja condición socioeconómica, habitantes de calle y mujeres privadas de la libertad. </v>
      </c>
      <c r="AH63" s="186">
        <f>SUMIFS('PLAN ACCIÓN Y SEGUIMIENTO P.P.'!DB$17:DB$118,'PLAN ACCIÓN Y SEGUIMIENTO P.P.'!F$17:F$118,$AG63,'PLAN ACCIÓN Y SEGUIMIENTO P.P.'!W$17:W$118,"&gt;0")</f>
        <v>0</v>
      </c>
      <c r="AI63" s="98">
        <v>0.5</v>
      </c>
      <c r="AJ63" s="99">
        <f>SUMIFS('PLAN ACCIÓN Y SEGUIMIENTO P.P.'!DK$17:DK$118,'PLAN ACCIÓN Y SEGUIMIENTO P.P.'!F$17:F$118,$AG63,'PLAN ACCIÓN Y SEGUIMIENTO P.P.'!AG$17:AG$118,"&gt;0")</f>
        <v>0</v>
      </c>
      <c r="AK63" s="98">
        <v>1</v>
      </c>
      <c r="AL63" s="114"/>
      <c r="AN63" s="92" t="str">
        <f t="shared" si="65"/>
        <v xml:space="preserve">Lineamiento 52:Implementada estrategia de suministro de elementos de salud menstrual a niñas y mujeres de baja condición socioeconómica, habitantes de calle y mujeres privadas de la libertad. </v>
      </c>
      <c r="AO63" s="95">
        <f>SUMIFS('PLAN ACCIÓN Y SEGUIMIENTO P.P.'!AW$17:AW$118,'PLAN ACCIÓN Y SEGUIMIENTO P.P.'!F$17:F$118,$AN63,'PLAN ACCIÓN Y SEGUIMIENTO P.P.'!W$17:W$118,"&gt;0")+SUMIFS('PLAN ACCIÓN Y SEGUIMIENTO P.P.'!AY$17:AY$118,'PLAN ACCIÓN Y SEGUIMIENTO P.P.'!F$17:F$118,$AN63,'PLAN ACCIÓN Y SEGUIMIENTO P.P.'!W$17:W$118,"&gt;0")</f>
        <v>0</v>
      </c>
      <c r="AP63" s="192">
        <f>SUMIFS('PLAN ACCIÓN Y SEGUIMIENTO P.P.'!CZ$17:CZ$118,'PLAN ACCIÓN Y SEGUIMIENTO P.P.'!F$17:F$118,$AN63,'PLAN ACCIÓN Y SEGUIMIENTO P.P.'!W$17:W$118,"&gt;0")</f>
        <v>0</v>
      </c>
      <c r="AQ63" s="194">
        <f>SUMIFS('PLAN ACCIÓN Y SEGUIMIENTO P.P.'!DI$17:DI$118,'PLAN ACCIÓN Y SEGUIMIENTO P.P.'!F$17:F$118,AN63,'PLAN ACCIÓN Y SEGUIMIENTO P.P.'!AG$17:AG$118,"&gt;0")</f>
        <v>0</v>
      </c>
      <c r="AR63" s="93" t="str">
        <f t="shared" si="66"/>
        <v>REVISAR</v>
      </c>
      <c r="AS63" s="191" t="str">
        <f t="shared" si="67"/>
        <v>REVISAR</v>
      </c>
    </row>
    <row r="64" spans="1:60" s="2" customFormat="1" ht="31.5">
      <c r="A64" s="105"/>
      <c r="B64" s="142"/>
      <c r="C64" s="143"/>
      <c r="D64" s="145"/>
      <c r="E64" s="145"/>
      <c r="F64" s="145"/>
      <c r="G64" s="145"/>
      <c r="H64" s="112"/>
      <c r="I64" s="112"/>
      <c r="J64" s="144"/>
      <c r="K64" s="145"/>
      <c r="L64" s="145"/>
      <c r="M64" s="145"/>
      <c r="N64" s="145"/>
      <c r="O64" s="145"/>
      <c r="P64" s="107"/>
      <c r="Q64" s="107"/>
      <c r="R64" s="142"/>
      <c r="S64" s="4"/>
      <c r="T64" s="4"/>
      <c r="U64" s="4"/>
      <c r="V64" s="4"/>
      <c r="Y64" s="142"/>
      <c r="Z64" s="145"/>
      <c r="AA64" s="145"/>
      <c r="AB64" s="145"/>
      <c r="AC64" s="145"/>
      <c r="AD64" s="145"/>
      <c r="AE64" s="108"/>
      <c r="AF64" s="108"/>
      <c r="AG64" s="92" t="str">
        <f>+'PLAN ACCIÓN Y SEGUIMIENTO P.P.'!F70</f>
        <v>Lineamiento 53: Implementada cátedra de educación en salud menstrual.</v>
      </c>
      <c r="AH64" s="186">
        <f>SUMIFS('PLAN ACCIÓN Y SEGUIMIENTO P.P.'!DB$17:DB$118,'PLAN ACCIÓN Y SEGUIMIENTO P.P.'!F$17:F$118,$AG64,'PLAN ACCIÓN Y SEGUIMIENTO P.P.'!W$17:W$118,"&gt;0")</f>
        <v>0</v>
      </c>
      <c r="AI64" s="98">
        <v>0.5</v>
      </c>
      <c r="AJ64" s="99">
        <f>SUMIFS('PLAN ACCIÓN Y SEGUIMIENTO P.P.'!DK$17:DK$118,'PLAN ACCIÓN Y SEGUIMIENTO P.P.'!F$17:F$118,$AG64,'PLAN ACCIÓN Y SEGUIMIENTO P.P.'!AG$17:AG$118,"&gt;0")</f>
        <v>0</v>
      </c>
      <c r="AK64" s="98">
        <v>1</v>
      </c>
      <c r="AL64" s="114"/>
      <c r="AN64" s="92" t="str">
        <f t="shared" si="65"/>
        <v>Lineamiento 53: Implementada cátedra de educación en salud menstrual.</v>
      </c>
      <c r="AO64" s="95">
        <f>SUMIFS('PLAN ACCIÓN Y SEGUIMIENTO P.P.'!AW$17:AW$118,'PLAN ACCIÓN Y SEGUIMIENTO P.P.'!F$17:F$118,$AN64,'PLAN ACCIÓN Y SEGUIMIENTO P.P.'!W$17:W$118,"&gt;0")+SUMIFS('PLAN ACCIÓN Y SEGUIMIENTO P.P.'!AY$17:AY$118,'PLAN ACCIÓN Y SEGUIMIENTO P.P.'!F$17:F$118,$AN64,'PLAN ACCIÓN Y SEGUIMIENTO P.P.'!W$17:W$118,"&gt;0")</f>
        <v>0</v>
      </c>
      <c r="AP64" s="192">
        <f>SUMIFS('PLAN ACCIÓN Y SEGUIMIENTO P.P.'!CZ$17:CZ$118,'PLAN ACCIÓN Y SEGUIMIENTO P.P.'!F$17:F$118,$AN64,'PLAN ACCIÓN Y SEGUIMIENTO P.P.'!W$17:W$118,"&gt;0")</f>
        <v>0</v>
      </c>
      <c r="AQ64" s="194">
        <f>SUMIFS('PLAN ACCIÓN Y SEGUIMIENTO P.P.'!DI$17:DI$118,'PLAN ACCIÓN Y SEGUIMIENTO P.P.'!F$17:F$118,AN64,'PLAN ACCIÓN Y SEGUIMIENTO P.P.'!AG$17:AG$118,"&gt;0")</f>
        <v>0</v>
      </c>
      <c r="AR64" s="93" t="str">
        <f t="shared" si="66"/>
        <v>REVISAR</v>
      </c>
      <c r="AS64" s="191" t="str">
        <f t="shared" si="67"/>
        <v>REVISAR</v>
      </c>
    </row>
    <row r="65" spans="1:51" s="2" customFormat="1" ht="31.5">
      <c r="A65" s="105"/>
      <c r="B65" s="142"/>
      <c r="C65" s="143"/>
      <c r="D65" s="145"/>
      <c r="E65" s="145"/>
      <c r="F65" s="145"/>
      <c r="G65" s="145"/>
      <c r="H65" s="112"/>
      <c r="I65" s="112"/>
      <c r="J65" s="144"/>
      <c r="K65" s="145"/>
      <c r="L65" s="145"/>
      <c r="M65" s="145"/>
      <c r="N65" s="145"/>
      <c r="O65" s="145"/>
      <c r="P65" s="107"/>
      <c r="Q65" s="107"/>
      <c r="R65" s="142"/>
      <c r="S65" s="4"/>
      <c r="T65" s="4"/>
      <c r="U65" s="4"/>
      <c r="V65" s="4"/>
      <c r="Y65" s="142"/>
      <c r="Z65" s="145"/>
      <c r="AA65" s="145"/>
      <c r="AB65" s="145"/>
      <c r="AC65" s="145"/>
      <c r="AD65" s="145"/>
      <c r="AE65" s="108"/>
      <c r="AF65" s="108"/>
      <c r="AG65" s="92" t="str">
        <f>+'PLAN ACCIÓN Y SEGUIMIENTO P.P.'!F71</f>
        <v>Lineamiento 54: Implementado Centro de Atención Especializada Integral para la Mujer.</v>
      </c>
      <c r="AH65" s="186">
        <f>SUMIFS('PLAN ACCIÓN Y SEGUIMIENTO P.P.'!DB$17:DB$118,'PLAN ACCIÓN Y SEGUIMIENTO P.P.'!F$17:F$118,$AG65,'PLAN ACCIÓN Y SEGUIMIENTO P.P.'!W$17:W$118,"&gt;0")</f>
        <v>0</v>
      </c>
      <c r="AI65" s="98">
        <v>0.5</v>
      </c>
      <c r="AJ65" s="99">
        <f>SUMIFS('PLAN ACCIÓN Y SEGUIMIENTO P.P.'!DK$17:DK$118,'PLAN ACCIÓN Y SEGUIMIENTO P.P.'!F$17:F$118,$AG65,'PLAN ACCIÓN Y SEGUIMIENTO P.P.'!AG$17:AG$118,"&gt;0")</f>
        <v>0</v>
      </c>
      <c r="AK65" s="98">
        <v>1</v>
      </c>
      <c r="AL65" s="114"/>
      <c r="AN65" s="92" t="str">
        <f t="shared" si="65"/>
        <v>Lineamiento 54: Implementado Centro de Atención Especializada Integral para la Mujer.</v>
      </c>
      <c r="AO65" s="95">
        <f>SUMIFS('PLAN ACCIÓN Y SEGUIMIENTO P.P.'!AW$17:AW$118,'PLAN ACCIÓN Y SEGUIMIENTO P.P.'!F$17:F$118,$AN65,'PLAN ACCIÓN Y SEGUIMIENTO P.P.'!W$17:W$118,"&gt;0")+SUMIFS('PLAN ACCIÓN Y SEGUIMIENTO P.P.'!AY$17:AY$118,'PLAN ACCIÓN Y SEGUIMIENTO P.P.'!F$17:F$118,$AN65,'PLAN ACCIÓN Y SEGUIMIENTO P.P.'!W$17:W$118,"&gt;0")</f>
        <v>0</v>
      </c>
      <c r="AP65" s="192">
        <f>SUMIFS('PLAN ACCIÓN Y SEGUIMIENTO P.P.'!CZ$17:CZ$118,'PLAN ACCIÓN Y SEGUIMIENTO P.P.'!F$17:F$118,$AN65,'PLAN ACCIÓN Y SEGUIMIENTO P.P.'!W$17:W$118,"&gt;0")</f>
        <v>0</v>
      </c>
      <c r="AQ65" s="194">
        <f>SUMIFS('PLAN ACCIÓN Y SEGUIMIENTO P.P.'!DI$17:DI$118,'PLAN ACCIÓN Y SEGUIMIENTO P.P.'!F$17:F$118,AN65,'PLAN ACCIÓN Y SEGUIMIENTO P.P.'!AG$17:AG$118,"&gt;0")</f>
        <v>0</v>
      </c>
      <c r="AR65" s="93" t="str">
        <f t="shared" si="66"/>
        <v>REVISAR</v>
      </c>
      <c r="AS65" s="191" t="str">
        <f t="shared" si="67"/>
        <v>REVISAR</v>
      </c>
    </row>
    <row r="66" spans="1:51" s="2" customFormat="1" ht="63">
      <c r="A66" s="105"/>
      <c r="B66" s="142"/>
      <c r="C66" s="143"/>
      <c r="D66" s="145"/>
      <c r="E66" s="145"/>
      <c r="F66" s="145"/>
      <c r="G66" s="145"/>
      <c r="H66" s="112"/>
      <c r="I66" s="112"/>
      <c r="J66" s="144"/>
      <c r="K66" s="145"/>
      <c r="L66" s="145"/>
      <c r="M66" s="145"/>
      <c r="N66" s="145"/>
      <c r="O66" s="145"/>
      <c r="P66" s="107"/>
      <c r="Q66" s="107"/>
      <c r="R66" s="142"/>
      <c r="S66" s="4"/>
      <c r="T66" s="4"/>
      <c r="U66" s="4"/>
      <c r="V66" s="4"/>
      <c r="Y66" s="142"/>
      <c r="Z66" s="145"/>
      <c r="AA66" s="145"/>
      <c r="AB66" s="145"/>
      <c r="AC66" s="145"/>
      <c r="AD66" s="145"/>
      <c r="AE66" s="108"/>
      <c r="AF66" s="108"/>
      <c r="AG66" s="92" t="str">
        <f>+'PLAN ACCIÓN Y SEGUIMIENTO P.P.'!F72</f>
        <v>Lineamiento 55: Fortalecido el mecanismo articulador para el abordaje integral de la violencia por razones de sexo y género de las mujeres, niños, niñas y adolescentes como estrategia de articulación institucional del orden municipal.</v>
      </c>
      <c r="AH66" s="186">
        <f>SUMIFS('PLAN ACCIÓN Y SEGUIMIENTO P.P.'!DB$17:DB$118,'PLAN ACCIÓN Y SEGUIMIENTO P.P.'!F$17:F$118,$AG66,'PLAN ACCIÓN Y SEGUIMIENTO P.P.'!W$17:W$118,"&gt;0")</f>
        <v>0</v>
      </c>
      <c r="AI66" s="98">
        <v>0.5</v>
      </c>
      <c r="AJ66" s="99">
        <f>SUMIFS('PLAN ACCIÓN Y SEGUIMIENTO P.P.'!DK$17:DK$118,'PLAN ACCIÓN Y SEGUIMIENTO P.P.'!F$17:F$118,$AG66,'PLAN ACCIÓN Y SEGUIMIENTO P.P.'!AG$17:AG$118,"&gt;0")</f>
        <v>0</v>
      </c>
      <c r="AK66" s="98">
        <v>1</v>
      </c>
      <c r="AL66" s="114"/>
      <c r="AN66" s="92" t="str">
        <f t="shared" si="65"/>
        <v>Lineamiento 55: Fortalecido el mecanismo articulador para el abordaje integral de la violencia por razones de sexo y género de las mujeres, niños, niñas y adolescentes como estrategia de articulación institucional del orden municipal.</v>
      </c>
      <c r="AO66" s="95">
        <f>SUMIFS('PLAN ACCIÓN Y SEGUIMIENTO P.P.'!AW$17:AW$118,'PLAN ACCIÓN Y SEGUIMIENTO P.P.'!F$17:F$118,$AN66,'PLAN ACCIÓN Y SEGUIMIENTO P.P.'!W$17:W$118,"&gt;0")+SUMIFS('PLAN ACCIÓN Y SEGUIMIENTO P.P.'!AY$17:AY$118,'PLAN ACCIÓN Y SEGUIMIENTO P.P.'!F$17:F$118,$AN66,'PLAN ACCIÓN Y SEGUIMIENTO P.P.'!W$17:W$118,"&gt;0")</f>
        <v>1</v>
      </c>
      <c r="AP66" s="192">
        <f>SUMIFS('PLAN ACCIÓN Y SEGUIMIENTO P.P.'!CZ$17:CZ$118,'PLAN ACCIÓN Y SEGUIMIENTO P.P.'!F$17:F$118,$AN66,'PLAN ACCIÓN Y SEGUIMIENTO P.P.'!W$17:W$118,"&gt;0")</f>
        <v>0</v>
      </c>
      <c r="AQ66" s="194">
        <f>SUMIFS('PLAN ACCIÓN Y SEGUIMIENTO P.P.'!DI$17:DI$118,'PLAN ACCIÓN Y SEGUIMIENTO P.P.'!F$17:F$118,AN66,'PLAN ACCIÓN Y SEGUIMIENTO P.P.'!AG$17:AG$118,"&gt;0")</f>
        <v>0</v>
      </c>
      <c r="AR66" s="93">
        <f t="shared" si="66"/>
        <v>0</v>
      </c>
      <c r="AS66" s="191">
        <f t="shared" si="67"/>
        <v>0</v>
      </c>
    </row>
    <row r="67" spans="1:51" s="2" customFormat="1" ht="47.25">
      <c r="A67" s="105"/>
      <c r="B67" s="142"/>
      <c r="C67" s="143"/>
      <c r="D67" s="145"/>
      <c r="E67" s="145"/>
      <c r="F67" s="145"/>
      <c r="G67" s="145"/>
      <c r="H67" s="112"/>
      <c r="I67" s="112"/>
      <c r="J67" s="144"/>
      <c r="K67" s="145"/>
      <c r="L67" s="145"/>
      <c r="M67" s="145"/>
      <c r="N67" s="145"/>
      <c r="O67" s="145"/>
      <c r="P67" s="107"/>
      <c r="Q67" s="107"/>
      <c r="R67" s="142"/>
      <c r="S67" s="4"/>
      <c r="T67" s="4"/>
      <c r="U67" s="4"/>
      <c r="V67" s="4"/>
      <c r="Y67" s="142"/>
      <c r="Z67" s="145"/>
      <c r="AA67" s="145"/>
      <c r="AB67" s="145"/>
      <c r="AC67" s="145"/>
      <c r="AD67" s="145"/>
      <c r="AE67" s="108"/>
      <c r="AF67" s="108"/>
      <c r="AG67" s="92" t="str">
        <f>+'PLAN ACCIÓN Y SEGUIMIENTO P.P.'!F73</f>
        <v xml:space="preserve">Lineamiento 56: Desarrolladas acciones de fortalecimiento de control social y rendición de cuentas para garantizar el cumplimiento de la ruta de atención </v>
      </c>
      <c r="AH67" s="186">
        <f>SUMIFS('PLAN ACCIÓN Y SEGUIMIENTO P.P.'!DB$17:DB$118,'PLAN ACCIÓN Y SEGUIMIENTO P.P.'!F$17:F$118,$AG67,'PLAN ACCIÓN Y SEGUIMIENTO P.P.'!W$17:W$118,"&gt;0")</f>
        <v>0</v>
      </c>
      <c r="AI67" s="98">
        <v>0.5</v>
      </c>
      <c r="AJ67" s="99">
        <f>SUMIFS('PLAN ACCIÓN Y SEGUIMIENTO P.P.'!DK$17:DK$118,'PLAN ACCIÓN Y SEGUIMIENTO P.P.'!F$17:F$118,$AG67,'PLAN ACCIÓN Y SEGUIMIENTO P.P.'!AG$17:AG$118,"&gt;0")</f>
        <v>0</v>
      </c>
      <c r="AK67" s="98">
        <v>1</v>
      </c>
      <c r="AL67" s="114"/>
      <c r="AN67" s="92" t="str">
        <f t="shared" si="65"/>
        <v xml:space="preserve">Lineamiento 56: Desarrolladas acciones de fortalecimiento de control social y rendición de cuentas para garantizar el cumplimiento de la ruta de atención </v>
      </c>
      <c r="AO67" s="95">
        <f>SUMIFS('PLAN ACCIÓN Y SEGUIMIENTO P.P.'!AW$17:AW$118,'PLAN ACCIÓN Y SEGUIMIENTO P.P.'!F$17:F$118,$AN67,'PLAN ACCIÓN Y SEGUIMIENTO P.P.'!W$17:W$118,"&gt;0")+SUMIFS('PLAN ACCIÓN Y SEGUIMIENTO P.P.'!AY$17:AY$118,'PLAN ACCIÓN Y SEGUIMIENTO P.P.'!F$17:F$118,$AN67,'PLAN ACCIÓN Y SEGUIMIENTO P.P.'!W$17:W$118,"&gt;0")</f>
        <v>0</v>
      </c>
      <c r="AP67" s="192">
        <f>SUMIFS('PLAN ACCIÓN Y SEGUIMIENTO P.P.'!CZ$17:CZ$118,'PLAN ACCIÓN Y SEGUIMIENTO P.P.'!F$17:F$118,$AN67,'PLAN ACCIÓN Y SEGUIMIENTO P.P.'!W$17:W$118,"&gt;0")</f>
        <v>0</v>
      </c>
      <c r="AQ67" s="194">
        <f>SUMIFS('PLAN ACCIÓN Y SEGUIMIENTO P.P.'!DI$17:DI$118,'PLAN ACCIÓN Y SEGUIMIENTO P.P.'!F$17:F$118,AN67,'PLAN ACCIÓN Y SEGUIMIENTO P.P.'!AG$17:AG$118,"&gt;0")</f>
        <v>0</v>
      </c>
      <c r="AR67" s="93" t="str">
        <f t="shared" si="66"/>
        <v>REVISAR</v>
      </c>
      <c r="AS67" s="191" t="str">
        <f t="shared" si="67"/>
        <v>REVISAR</v>
      </c>
    </row>
    <row r="68" spans="1:51" s="2" customFormat="1" ht="47.25">
      <c r="A68" s="105"/>
      <c r="B68" s="142"/>
      <c r="C68" s="143"/>
      <c r="D68" s="145"/>
      <c r="E68" s="145"/>
      <c r="F68" s="145"/>
      <c r="G68" s="145"/>
      <c r="H68" s="112"/>
      <c r="I68" s="112"/>
      <c r="J68" s="144"/>
      <c r="K68" s="145"/>
      <c r="L68" s="145"/>
      <c r="M68" s="145"/>
      <c r="N68" s="145"/>
      <c r="O68" s="145"/>
      <c r="P68" s="107"/>
      <c r="Q68" s="107"/>
      <c r="R68" s="142"/>
      <c r="S68" s="4"/>
      <c r="T68" s="4"/>
      <c r="U68" s="4"/>
      <c r="V68" s="4"/>
      <c r="Y68" s="142"/>
      <c r="Z68" s="145"/>
      <c r="AA68" s="145"/>
      <c r="AB68" s="145"/>
      <c r="AC68" s="145"/>
      <c r="AD68" s="145"/>
      <c r="AE68" s="108"/>
      <c r="AF68" s="108"/>
      <c r="AG68" s="92" t="str">
        <f>+'PLAN ACCIÓN Y SEGUIMIENTO P.P.'!F74</f>
        <v xml:space="preserve">Lineamiento 57: implementados espacios de formación en derechos humanos a los equipos de las Comisarias de familia </v>
      </c>
      <c r="AH68" s="186">
        <f>SUMIFS('PLAN ACCIÓN Y SEGUIMIENTO P.P.'!DB$17:DB$118,'PLAN ACCIÓN Y SEGUIMIENTO P.P.'!F$17:F$118,$AG68,'PLAN ACCIÓN Y SEGUIMIENTO P.P.'!W$17:W$118,"&gt;0")</f>
        <v>0</v>
      </c>
      <c r="AI68" s="98">
        <v>0.5</v>
      </c>
      <c r="AJ68" s="99">
        <f>SUMIFS('PLAN ACCIÓN Y SEGUIMIENTO P.P.'!DK$17:DK$118,'PLAN ACCIÓN Y SEGUIMIENTO P.P.'!F$17:F$118,$AG68,'PLAN ACCIÓN Y SEGUIMIENTO P.P.'!AG$17:AG$118,"&gt;0")</f>
        <v>0</v>
      </c>
      <c r="AK68" s="98">
        <v>1</v>
      </c>
      <c r="AL68" s="114"/>
      <c r="AN68" s="92" t="str">
        <f t="shared" si="65"/>
        <v xml:space="preserve">Lineamiento 57: implementados espacios de formación en derechos humanos a los equipos de las Comisarias de familia </v>
      </c>
      <c r="AO68" s="95">
        <f>SUMIFS('PLAN ACCIÓN Y SEGUIMIENTO P.P.'!AW$17:AW$118,'PLAN ACCIÓN Y SEGUIMIENTO P.P.'!F$17:F$118,$AN68,'PLAN ACCIÓN Y SEGUIMIENTO P.P.'!W$17:W$118,"&gt;0")+SUMIFS('PLAN ACCIÓN Y SEGUIMIENTO P.P.'!AY$17:AY$118,'PLAN ACCIÓN Y SEGUIMIENTO P.P.'!F$17:F$118,$AN68,'PLAN ACCIÓN Y SEGUIMIENTO P.P.'!W$17:W$118,"&gt;0")</f>
        <v>0</v>
      </c>
      <c r="AP68" s="192">
        <f>SUMIFS('PLAN ACCIÓN Y SEGUIMIENTO P.P.'!CZ$17:CZ$118,'PLAN ACCIÓN Y SEGUIMIENTO P.P.'!F$17:F$118,$AN68,'PLAN ACCIÓN Y SEGUIMIENTO P.P.'!W$17:W$118,"&gt;0")</f>
        <v>0</v>
      </c>
      <c r="AQ68" s="194">
        <f>SUMIFS('PLAN ACCIÓN Y SEGUIMIENTO P.P.'!DI$17:DI$118,'PLAN ACCIÓN Y SEGUIMIENTO P.P.'!F$17:F$118,AN68,'PLAN ACCIÓN Y SEGUIMIENTO P.P.'!AG$17:AG$118,"&gt;0")</f>
        <v>0</v>
      </c>
      <c r="AR68" s="93" t="str">
        <f t="shared" si="66"/>
        <v>REVISAR</v>
      </c>
      <c r="AS68" s="191" t="str">
        <f t="shared" si="67"/>
        <v>REVISAR</v>
      </c>
    </row>
    <row r="69" spans="1:51" s="2" customFormat="1" ht="47.25">
      <c r="P69" s="107"/>
      <c r="Q69" s="107"/>
      <c r="Z69" s="108"/>
      <c r="AA69" s="108"/>
      <c r="AB69" s="108"/>
      <c r="AC69" s="109"/>
      <c r="AD69" s="108"/>
      <c r="AE69" s="108"/>
      <c r="AF69" s="108"/>
      <c r="AG69" s="92" t="str">
        <f>+'PLAN ACCIÓN Y SEGUIMIENTO P.P.'!F75</f>
        <v>Lineamiento 58: garantizados equipos interdisciplinarios y herramientas técnicas, logisticas y operativas para la operatividad las 24 horas del día, los 365 dias al año.</v>
      </c>
      <c r="AH69" s="186">
        <f>SUMIFS('PLAN ACCIÓN Y SEGUIMIENTO P.P.'!DB$17:DB$118,'PLAN ACCIÓN Y SEGUIMIENTO P.P.'!F$17:F$118,$AG69,'PLAN ACCIÓN Y SEGUIMIENTO P.P.'!W$17:W$118,"&gt;0")</f>
        <v>0</v>
      </c>
      <c r="AI69" s="98">
        <v>0.5</v>
      </c>
      <c r="AJ69" s="99">
        <f>SUMIFS('PLAN ACCIÓN Y SEGUIMIENTO P.P.'!DK$17:DK$118,'PLAN ACCIÓN Y SEGUIMIENTO P.P.'!F$17:F$118,$AG69,'PLAN ACCIÓN Y SEGUIMIENTO P.P.'!AG$17:AG$118,"&gt;0")</f>
        <v>0</v>
      </c>
      <c r="AK69" s="98">
        <v>1</v>
      </c>
      <c r="AN69" s="92" t="str">
        <f t="shared" si="65"/>
        <v>Lineamiento 58: garantizados equipos interdisciplinarios y herramientas técnicas, logisticas y operativas para la operatividad las 24 horas del día, los 365 dias al año.</v>
      </c>
      <c r="AO69" s="95">
        <f>SUMIFS('PLAN ACCIÓN Y SEGUIMIENTO P.P.'!AW$17:AW$118,'PLAN ACCIÓN Y SEGUIMIENTO P.P.'!F$17:F$118,$AN69,'PLAN ACCIÓN Y SEGUIMIENTO P.P.'!W$17:W$118,"&gt;0")+SUMIFS('PLAN ACCIÓN Y SEGUIMIENTO P.P.'!AY$17:AY$118,'PLAN ACCIÓN Y SEGUIMIENTO P.P.'!F$17:F$118,$AN69,'PLAN ACCIÓN Y SEGUIMIENTO P.P.'!W$17:W$118,"&gt;0")</f>
        <v>0</v>
      </c>
      <c r="AP69" s="192">
        <f>SUMIFS('PLAN ACCIÓN Y SEGUIMIENTO P.P.'!CZ$17:CZ$118,'PLAN ACCIÓN Y SEGUIMIENTO P.P.'!F$17:F$118,$AN69,'PLAN ACCIÓN Y SEGUIMIENTO P.P.'!W$17:W$118,"&gt;0")</f>
        <v>0</v>
      </c>
      <c r="AQ69" s="194">
        <f>SUMIFS('PLAN ACCIÓN Y SEGUIMIENTO P.P.'!DI$17:DI$118,'PLAN ACCIÓN Y SEGUIMIENTO P.P.'!F$17:F$118,AN69,'PLAN ACCIÓN Y SEGUIMIENTO P.P.'!AG$17:AG$118,"&gt;0")</f>
        <v>0</v>
      </c>
      <c r="AR69" s="93" t="str">
        <f t="shared" si="66"/>
        <v>REVISAR</v>
      </c>
      <c r="AS69" s="191" t="str">
        <f t="shared" si="67"/>
        <v>REVISAR</v>
      </c>
    </row>
    <row r="70" spans="1:51" s="2" customFormat="1" ht="31.5">
      <c r="P70" s="107"/>
      <c r="Q70" s="107"/>
      <c r="Z70" s="108"/>
      <c r="AA70" s="108"/>
      <c r="AB70" s="108"/>
      <c r="AC70" s="109"/>
      <c r="AD70" s="108"/>
      <c r="AE70" s="108"/>
      <c r="AF70" s="108"/>
      <c r="AG70" s="92" t="str">
        <f>+'PLAN ACCIÓN Y SEGUIMIENTO P.P.'!F76</f>
        <v xml:space="preserve">Lineamiento 59: implementado consultorio móvil para atención de VBG. </v>
      </c>
      <c r="AH70" s="186">
        <f>SUMIFS('PLAN ACCIÓN Y SEGUIMIENTO P.P.'!DB$17:DB$118,'PLAN ACCIÓN Y SEGUIMIENTO P.P.'!F$17:F$118,$AG70,'PLAN ACCIÓN Y SEGUIMIENTO P.P.'!W$17:W$118,"&gt;0")</f>
        <v>0</v>
      </c>
      <c r="AI70" s="98">
        <v>0.5</v>
      </c>
      <c r="AJ70" s="99">
        <f>SUMIFS('PLAN ACCIÓN Y SEGUIMIENTO P.P.'!DK$17:DK$118,'PLAN ACCIÓN Y SEGUIMIENTO P.P.'!F$17:F$118,$AG70,'PLAN ACCIÓN Y SEGUIMIENTO P.P.'!AG$17:AG$118,"&gt;0")</f>
        <v>0</v>
      </c>
      <c r="AK70" s="98">
        <v>1</v>
      </c>
      <c r="AN70" s="92" t="str">
        <f t="shared" si="65"/>
        <v xml:space="preserve">Lineamiento 59: implementado consultorio móvil para atención de VBG. </v>
      </c>
      <c r="AO70" s="95">
        <f>SUMIFS('PLAN ACCIÓN Y SEGUIMIENTO P.P.'!AW$17:AW$118,'PLAN ACCIÓN Y SEGUIMIENTO P.P.'!F$17:F$118,$AN70,'PLAN ACCIÓN Y SEGUIMIENTO P.P.'!W$17:W$118,"&gt;0")+SUMIFS('PLAN ACCIÓN Y SEGUIMIENTO P.P.'!AY$17:AY$118,'PLAN ACCIÓN Y SEGUIMIENTO P.P.'!F$17:F$118,$AN70,'PLAN ACCIÓN Y SEGUIMIENTO P.P.'!W$17:W$118,"&gt;0")</f>
        <v>0</v>
      </c>
      <c r="AP70" s="192">
        <f>SUMIFS('PLAN ACCIÓN Y SEGUIMIENTO P.P.'!CZ$17:CZ$118,'PLAN ACCIÓN Y SEGUIMIENTO P.P.'!F$17:F$118,$AN70,'PLAN ACCIÓN Y SEGUIMIENTO P.P.'!W$17:W$118,"&gt;0")</f>
        <v>0</v>
      </c>
      <c r="AQ70" s="194">
        <f>SUMIFS('PLAN ACCIÓN Y SEGUIMIENTO P.P.'!DI$17:DI$118,'PLAN ACCIÓN Y SEGUIMIENTO P.P.'!F$17:F$118,AN70,'PLAN ACCIÓN Y SEGUIMIENTO P.P.'!AG$17:AG$118,"&gt;0")</f>
        <v>0</v>
      </c>
      <c r="AR70" s="93" t="str">
        <f t="shared" si="66"/>
        <v>REVISAR</v>
      </c>
      <c r="AS70" s="191" t="str">
        <f t="shared" si="67"/>
        <v>REVISAR</v>
      </c>
      <c r="AV70" s="110"/>
      <c r="AW70" s="110"/>
      <c r="AX70" s="110"/>
      <c r="AY70" s="110"/>
    </row>
    <row r="71" spans="1:51" s="2" customFormat="1" ht="31.5">
      <c r="P71" s="107"/>
      <c r="Q71" s="107"/>
      <c r="Z71" s="108"/>
      <c r="AA71" s="108"/>
      <c r="AB71" s="108"/>
      <c r="AC71" s="108"/>
      <c r="AD71" s="108"/>
      <c r="AE71" s="108"/>
      <c r="AF71" s="108"/>
      <c r="AG71" s="92" t="str">
        <f>+'PLAN ACCIÓN Y SEGUIMIENTO P.P.'!F77</f>
        <v xml:space="preserve">Lineamiento 60:Implementado sistema de información de VBG. </v>
      </c>
      <c r="AH71" s="186">
        <f>SUMIFS('PLAN ACCIÓN Y SEGUIMIENTO P.P.'!DB$17:DB$118,'PLAN ACCIÓN Y SEGUIMIENTO P.P.'!F$17:F$118,$AG71,'PLAN ACCIÓN Y SEGUIMIENTO P.P.'!W$17:W$118,"&gt;0")</f>
        <v>0</v>
      </c>
      <c r="AI71" s="98">
        <v>0.5</v>
      </c>
      <c r="AJ71" s="99">
        <f>SUMIFS('PLAN ACCIÓN Y SEGUIMIENTO P.P.'!DK$17:DK$118,'PLAN ACCIÓN Y SEGUIMIENTO P.P.'!F$17:F$118,$AG71,'PLAN ACCIÓN Y SEGUIMIENTO P.P.'!AG$17:AG$118,"&gt;0")</f>
        <v>0</v>
      </c>
      <c r="AK71" s="98">
        <v>1</v>
      </c>
      <c r="AN71" s="92" t="str">
        <f t="shared" si="65"/>
        <v xml:space="preserve">Lineamiento 60:Implementado sistema de información de VBG. </v>
      </c>
      <c r="AO71" s="95">
        <f>SUMIFS('PLAN ACCIÓN Y SEGUIMIENTO P.P.'!AW$17:AW$118,'PLAN ACCIÓN Y SEGUIMIENTO P.P.'!F$17:F$118,$AN71,'PLAN ACCIÓN Y SEGUIMIENTO P.P.'!W$17:W$118,"&gt;0")+SUMIFS('PLAN ACCIÓN Y SEGUIMIENTO P.P.'!AY$17:AY$118,'PLAN ACCIÓN Y SEGUIMIENTO P.P.'!F$17:F$118,$AN71,'PLAN ACCIÓN Y SEGUIMIENTO P.P.'!W$17:W$118,"&gt;0")</f>
        <v>1</v>
      </c>
      <c r="AP71" s="192">
        <f>SUMIFS('PLAN ACCIÓN Y SEGUIMIENTO P.P.'!CZ$17:CZ$118,'PLAN ACCIÓN Y SEGUIMIENTO P.P.'!F$17:F$118,$AN71,'PLAN ACCIÓN Y SEGUIMIENTO P.P.'!W$17:W$118,"&gt;0")</f>
        <v>0</v>
      </c>
      <c r="AQ71" s="194">
        <f>SUMIFS('PLAN ACCIÓN Y SEGUIMIENTO P.P.'!DI$17:DI$118,'PLAN ACCIÓN Y SEGUIMIENTO P.P.'!F$17:F$118,AN71,'PLAN ACCIÓN Y SEGUIMIENTO P.P.'!AG$17:AG$118,"&gt;0")</f>
        <v>0</v>
      </c>
      <c r="AR71" s="93">
        <f t="shared" si="66"/>
        <v>0</v>
      </c>
      <c r="AS71" s="191">
        <f t="shared" si="67"/>
        <v>0</v>
      </c>
      <c r="AV71" s="110"/>
      <c r="AW71" s="110"/>
      <c r="AX71" s="110"/>
      <c r="AY71" s="110"/>
    </row>
    <row r="72" spans="1:51" s="2" customFormat="1" ht="15.75">
      <c r="P72" s="107"/>
      <c r="Q72" s="107"/>
      <c r="Z72" s="108"/>
      <c r="AA72" s="108"/>
      <c r="AB72" s="108"/>
      <c r="AC72" s="108"/>
      <c r="AD72" s="108"/>
      <c r="AE72" s="108"/>
      <c r="AF72" s="108"/>
      <c r="AG72" s="92" t="str">
        <f>+'PLAN ACCIÓN Y SEGUIMIENTO P.P.'!F78</f>
        <v xml:space="preserve">Lineamiento 61:Elaborado informe anual de VBG </v>
      </c>
      <c r="AH72" s="186">
        <f>SUMIFS('PLAN ACCIÓN Y SEGUIMIENTO P.P.'!DB$17:DB$118,'PLAN ACCIÓN Y SEGUIMIENTO P.P.'!F$17:F$118,$AG72,'PLAN ACCIÓN Y SEGUIMIENTO P.P.'!W$17:W$118,"&gt;0")</f>
        <v>0</v>
      </c>
      <c r="AI72" s="98">
        <v>0.5</v>
      </c>
      <c r="AJ72" s="99">
        <f>SUMIFS('PLAN ACCIÓN Y SEGUIMIENTO P.P.'!DK$17:DK$118,'PLAN ACCIÓN Y SEGUIMIENTO P.P.'!F$17:F$118,$AG72,'PLAN ACCIÓN Y SEGUIMIENTO P.P.'!AG$17:AG$118,"&gt;0")</f>
        <v>0</v>
      </c>
      <c r="AK72" s="98">
        <v>1</v>
      </c>
      <c r="AN72" s="92" t="str">
        <f t="shared" si="65"/>
        <v xml:space="preserve">Lineamiento 61:Elaborado informe anual de VBG </v>
      </c>
      <c r="AO72" s="95">
        <f>SUMIFS('PLAN ACCIÓN Y SEGUIMIENTO P.P.'!AW$17:AW$118,'PLAN ACCIÓN Y SEGUIMIENTO P.P.'!F$17:F$118,$AN72,'PLAN ACCIÓN Y SEGUIMIENTO P.P.'!W$17:W$118,"&gt;0")+SUMIFS('PLAN ACCIÓN Y SEGUIMIENTO P.P.'!AY$17:AY$118,'PLAN ACCIÓN Y SEGUIMIENTO P.P.'!F$17:F$118,$AN72,'PLAN ACCIÓN Y SEGUIMIENTO P.P.'!W$17:W$118,"&gt;0")</f>
        <v>0</v>
      </c>
      <c r="AP72" s="192">
        <f>SUMIFS('PLAN ACCIÓN Y SEGUIMIENTO P.P.'!CZ$17:CZ$118,'PLAN ACCIÓN Y SEGUIMIENTO P.P.'!F$17:F$118,$AN72,'PLAN ACCIÓN Y SEGUIMIENTO P.P.'!W$17:W$118,"&gt;0")</f>
        <v>0</v>
      </c>
      <c r="AQ72" s="194">
        <f>SUMIFS('PLAN ACCIÓN Y SEGUIMIENTO P.P.'!DI$17:DI$118,'PLAN ACCIÓN Y SEGUIMIENTO P.P.'!F$17:F$118,AN72,'PLAN ACCIÓN Y SEGUIMIENTO P.P.'!AG$17:AG$118,"&gt;0")</f>
        <v>0</v>
      </c>
      <c r="AR72" s="93" t="str">
        <f t="shared" si="66"/>
        <v>REVISAR</v>
      </c>
      <c r="AS72" s="191" t="str">
        <f t="shared" si="67"/>
        <v>REVISAR</v>
      </c>
      <c r="AV72" s="110"/>
      <c r="AW72" s="110"/>
      <c r="AX72" s="110"/>
      <c r="AY72" s="110"/>
    </row>
    <row r="73" spans="1:51" s="2" customFormat="1" ht="31.5">
      <c r="P73" s="107"/>
      <c r="Q73" s="107"/>
      <c r="Z73" s="108"/>
      <c r="AA73" s="108"/>
      <c r="AB73" s="108"/>
      <c r="AC73" s="108"/>
      <c r="AD73" s="108"/>
      <c r="AE73" s="108"/>
      <c r="AF73" s="108"/>
      <c r="AG73" s="92" t="str">
        <f>+'PLAN ACCIÓN Y SEGUIMIENTO P.P.'!F79</f>
        <v>Lineamiento 62: Elaborado diagnóstico de violencia intrafamiliar</v>
      </c>
      <c r="AH73" s="186">
        <f>SUMIFS('PLAN ACCIÓN Y SEGUIMIENTO P.P.'!DB$17:DB$118,'PLAN ACCIÓN Y SEGUIMIENTO P.P.'!F$17:F$118,$AG73,'PLAN ACCIÓN Y SEGUIMIENTO P.P.'!W$17:W$118,"&gt;0")</f>
        <v>0</v>
      </c>
      <c r="AI73" s="98">
        <v>0.5</v>
      </c>
      <c r="AJ73" s="99">
        <f>SUMIFS('PLAN ACCIÓN Y SEGUIMIENTO P.P.'!DK$17:DK$118,'PLAN ACCIÓN Y SEGUIMIENTO P.P.'!F$17:F$118,$AG73,'PLAN ACCIÓN Y SEGUIMIENTO P.P.'!AG$17:AG$118,"&gt;0")</f>
        <v>0</v>
      </c>
      <c r="AK73" s="98">
        <v>1</v>
      </c>
      <c r="AN73" s="92" t="str">
        <f t="shared" ref="AN73:AN84" si="68">AG73</f>
        <v>Lineamiento 62: Elaborado diagnóstico de violencia intrafamiliar</v>
      </c>
      <c r="AO73" s="95">
        <f>SUMIFS('PLAN ACCIÓN Y SEGUIMIENTO P.P.'!AW$17:AW$118,'PLAN ACCIÓN Y SEGUIMIENTO P.P.'!F$17:F$118,$AN73,'PLAN ACCIÓN Y SEGUIMIENTO P.P.'!W$17:W$118,"&gt;0")+SUMIFS('PLAN ACCIÓN Y SEGUIMIENTO P.P.'!AY$17:AY$118,'PLAN ACCIÓN Y SEGUIMIENTO P.P.'!F$17:F$118,$AN73,'PLAN ACCIÓN Y SEGUIMIENTO P.P.'!W$17:W$118,"&gt;0")</f>
        <v>0</v>
      </c>
      <c r="AP73" s="192">
        <f>SUMIFS('PLAN ACCIÓN Y SEGUIMIENTO P.P.'!CZ$17:CZ$118,'PLAN ACCIÓN Y SEGUIMIENTO P.P.'!F$17:F$118,$AN73,'PLAN ACCIÓN Y SEGUIMIENTO P.P.'!W$17:W$118,"&gt;0")</f>
        <v>0</v>
      </c>
      <c r="AQ73" s="194">
        <f>SUMIFS('PLAN ACCIÓN Y SEGUIMIENTO P.P.'!DI$17:DI$118,'PLAN ACCIÓN Y SEGUIMIENTO P.P.'!F$17:F$118,AN73,'PLAN ACCIÓN Y SEGUIMIENTO P.P.'!AG$17:AG$118,"&gt;0")</f>
        <v>0</v>
      </c>
      <c r="AR73" s="93" t="str">
        <f t="shared" ref="AR73:AR84" si="69">IFERROR(((AP73*100%)/AO73),"REVISAR")</f>
        <v>REVISAR</v>
      </c>
      <c r="AS73" s="191" t="str">
        <f t="shared" ref="AS73:AS84" si="70">IFERROR(((AQ73*100%)/AO73),"REVISAR")</f>
        <v>REVISAR</v>
      </c>
      <c r="AV73" s="110"/>
      <c r="AW73" s="110"/>
      <c r="AX73" s="110"/>
      <c r="AY73" s="110"/>
    </row>
    <row r="74" spans="1:51" s="2" customFormat="1" ht="31.5">
      <c r="P74" s="107"/>
      <c r="Q74" s="107"/>
      <c r="Z74" s="108"/>
      <c r="AA74" s="108"/>
      <c r="AB74" s="108"/>
      <c r="AC74" s="108"/>
      <c r="AD74" s="108"/>
      <c r="AE74" s="108"/>
      <c r="AF74" s="108"/>
      <c r="AG74" s="92" t="str">
        <f>+'PLAN ACCIÓN Y SEGUIMIENTO P.P.'!F80</f>
        <v xml:space="preserve">Lineamiento 63: Fortalecido programa de atenciones de la secretaria de la mujer. </v>
      </c>
      <c r="AH74" s="186">
        <f>SUMIFS('PLAN ACCIÓN Y SEGUIMIENTO P.P.'!DB$17:DB$118,'PLAN ACCIÓN Y SEGUIMIENTO P.P.'!F$17:F$118,$AG74,'PLAN ACCIÓN Y SEGUIMIENTO P.P.'!W$17:W$118,"&gt;0")</f>
        <v>0</v>
      </c>
      <c r="AI74" s="98">
        <v>0.5</v>
      </c>
      <c r="AJ74" s="99">
        <f>SUMIFS('PLAN ACCIÓN Y SEGUIMIENTO P.P.'!DK$17:DK$118,'PLAN ACCIÓN Y SEGUIMIENTO P.P.'!F$17:F$118,$AG74,'PLAN ACCIÓN Y SEGUIMIENTO P.P.'!AG$17:AG$118,"&gt;0")</f>
        <v>0</v>
      </c>
      <c r="AK74" s="98">
        <v>1</v>
      </c>
      <c r="AN74" s="92" t="str">
        <f t="shared" si="68"/>
        <v xml:space="preserve">Lineamiento 63: Fortalecido programa de atenciones de la secretaria de la mujer. </v>
      </c>
      <c r="AO74" s="95">
        <f>SUMIFS('PLAN ACCIÓN Y SEGUIMIENTO P.P.'!AW$17:AW$118,'PLAN ACCIÓN Y SEGUIMIENTO P.P.'!F$17:F$118,$AN74,'PLAN ACCIÓN Y SEGUIMIENTO P.P.'!W$17:W$118,"&gt;0")+SUMIFS('PLAN ACCIÓN Y SEGUIMIENTO P.P.'!AY$17:AY$118,'PLAN ACCIÓN Y SEGUIMIENTO P.P.'!F$17:F$118,$AN74,'PLAN ACCIÓN Y SEGUIMIENTO P.P.'!W$17:W$118,"&gt;0")</f>
        <v>0</v>
      </c>
      <c r="AP74" s="192">
        <f>SUMIFS('PLAN ACCIÓN Y SEGUIMIENTO P.P.'!CZ$17:CZ$118,'PLAN ACCIÓN Y SEGUIMIENTO P.P.'!F$17:F$118,$AN74,'PLAN ACCIÓN Y SEGUIMIENTO P.P.'!W$17:W$118,"&gt;0")</f>
        <v>0</v>
      </c>
      <c r="AQ74" s="194">
        <f>SUMIFS('PLAN ACCIÓN Y SEGUIMIENTO P.P.'!DI$17:DI$118,'PLAN ACCIÓN Y SEGUIMIENTO P.P.'!F$17:F$118,AN74,'PLAN ACCIÓN Y SEGUIMIENTO P.P.'!AG$17:AG$118,"&gt;0")</f>
        <v>0</v>
      </c>
      <c r="AR74" s="93" t="str">
        <f t="shared" si="69"/>
        <v>REVISAR</v>
      </c>
      <c r="AS74" s="191" t="str">
        <f t="shared" si="70"/>
        <v>REVISAR</v>
      </c>
      <c r="AV74" s="110"/>
      <c r="AW74" s="110"/>
      <c r="AX74" s="110"/>
      <c r="AY74" s="110"/>
    </row>
    <row r="75" spans="1:51" s="2" customFormat="1" ht="31.5">
      <c r="Z75" s="108"/>
      <c r="AA75" s="108"/>
      <c r="AB75" s="108"/>
      <c r="AC75" s="108"/>
      <c r="AD75" s="108"/>
      <c r="AE75" s="108"/>
      <c r="AF75" s="108"/>
      <c r="AG75" s="92" t="str">
        <f>+'PLAN ACCIÓN Y SEGUIMIENTO P.P.'!F81</f>
        <v xml:space="preserve">Lineamiento 64: Implementados espacios de capacitación trimestral  a profesionales que atienden la línea violeta. </v>
      </c>
      <c r="AH75" s="186">
        <f>SUMIFS('PLAN ACCIÓN Y SEGUIMIENTO P.P.'!DB$17:DB$118,'PLAN ACCIÓN Y SEGUIMIENTO P.P.'!F$17:F$118,$AG75,'PLAN ACCIÓN Y SEGUIMIENTO P.P.'!W$17:W$118,"&gt;0")</f>
        <v>0</v>
      </c>
      <c r="AI75" s="98">
        <v>0.5</v>
      </c>
      <c r="AJ75" s="99">
        <f>SUMIFS('PLAN ACCIÓN Y SEGUIMIENTO P.P.'!DK$17:DK$118,'PLAN ACCIÓN Y SEGUIMIENTO P.P.'!F$17:F$118,$AG75,'PLAN ACCIÓN Y SEGUIMIENTO P.P.'!AG$17:AG$118,"&gt;0")</f>
        <v>0</v>
      </c>
      <c r="AK75" s="98">
        <v>1</v>
      </c>
      <c r="AN75" s="92" t="str">
        <f t="shared" si="68"/>
        <v xml:space="preserve">Lineamiento 64: Implementados espacios de capacitación trimestral  a profesionales que atienden la línea violeta. </v>
      </c>
      <c r="AO75" s="95">
        <f>SUMIFS('PLAN ACCIÓN Y SEGUIMIENTO P.P.'!AW$17:AW$118,'PLAN ACCIÓN Y SEGUIMIENTO P.P.'!F$17:F$118,$AN75,'PLAN ACCIÓN Y SEGUIMIENTO P.P.'!W$17:W$118,"&gt;0")+SUMIFS('PLAN ACCIÓN Y SEGUIMIENTO P.P.'!AY$17:AY$118,'PLAN ACCIÓN Y SEGUIMIENTO P.P.'!F$17:F$118,$AN75,'PLAN ACCIÓN Y SEGUIMIENTO P.P.'!W$17:W$118,"&gt;0")</f>
        <v>0</v>
      </c>
      <c r="AP75" s="192">
        <f>SUMIFS('PLAN ACCIÓN Y SEGUIMIENTO P.P.'!CZ$17:CZ$118,'PLAN ACCIÓN Y SEGUIMIENTO P.P.'!F$17:F$118,$AN75,'PLAN ACCIÓN Y SEGUIMIENTO P.P.'!W$17:W$118,"&gt;0")</f>
        <v>0</v>
      </c>
      <c r="AQ75" s="194">
        <f>SUMIFS('PLAN ACCIÓN Y SEGUIMIENTO P.P.'!DI$17:DI$118,'PLAN ACCIÓN Y SEGUIMIENTO P.P.'!F$17:F$118,AN75,'PLAN ACCIÓN Y SEGUIMIENTO P.P.'!AG$17:AG$118,"&gt;0")</f>
        <v>0</v>
      </c>
      <c r="AR75" s="93" t="str">
        <f t="shared" si="69"/>
        <v>REVISAR</v>
      </c>
      <c r="AS75" s="191" t="str">
        <f t="shared" si="70"/>
        <v>REVISAR</v>
      </c>
      <c r="AV75" s="110"/>
      <c r="AW75" s="110"/>
      <c r="AX75" s="110"/>
      <c r="AY75" s="110"/>
    </row>
    <row r="76" spans="1:51" s="2" customFormat="1" ht="31.5">
      <c r="Z76" s="108"/>
      <c r="AA76" s="108"/>
      <c r="AB76" s="108"/>
      <c r="AC76" s="108"/>
      <c r="AD76" s="108"/>
      <c r="AE76" s="108"/>
      <c r="AF76" s="108"/>
      <c r="AG76" s="92" t="str">
        <f>+'PLAN ACCIÓN Y SEGUIMIENTO P.P.'!F82</f>
        <v xml:space="preserve">Lineamiento 65: creado sistema de atención en la línea 123 a mujeres víctimas de VBG. </v>
      </c>
      <c r="AH76" s="186">
        <f>SUMIFS('PLAN ACCIÓN Y SEGUIMIENTO P.P.'!DB$17:DB$118,'PLAN ACCIÓN Y SEGUIMIENTO P.P.'!F$17:F$118,$AG76,'PLAN ACCIÓN Y SEGUIMIENTO P.P.'!W$17:W$118,"&gt;0")</f>
        <v>0</v>
      </c>
      <c r="AI76" s="98">
        <v>0.5</v>
      </c>
      <c r="AJ76" s="99">
        <f>SUMIFS('PLAN ACCIÓN Y SEGUIMIENTO P.P.'!DK$17:DK$118,'PLAN ACCIÓN Y SEGUIMIENTO P.P.'!F$17:F$118,$AG76,'PLAN ACCIÓN Y SEGUIMIENTO P.P.'!AG$17:AG$118,"&gt;0")</f>
        <v>0</v>
      </c>
      <c r="AK76" s="98">
        <v>1</v>
      </c>
      <c r="AN76" s="92" t="str">
        <f t="shared" si="68"/>
        <v xml:space="preserve">Lineamiento 65: creado sistema de atención en la línea 123 a mujeres víctimas de VBG. </v>
      </c>
      <c r="AO76" s="95">
        <f>SUMIFS('PLAN ACCIÓN Y SEGUIMIENTO P.P.'!AW$17:AW$118,'PLAN ACCIÓN Y SEGUIMIENTO P.P.'!F$17:F$118,$AN76,'PLAN ACCIÓN Y SEGUIMIENTO P.P.'!W$17:W$118,"&gt;0")+SUMIFS('PLAN ACCIÓN Y SEGUIMIENTO P.P.'!AY$17:AY$118,'PLAN ACCIÓN Y SEGUIMIENTO P.P.'!F$17:F$118,$AN76,'PLAN ACCIÓN Y SEGUIMIENTO P.P.'!W$17:W$118,"&gt;0")</f>
        <v>0</v>
      </c>
      <c r="AP76" s="192">
        <f>SUMIFS('PLAN ACCIÓN Y SEGUIMIENTO P.P.'!CZ$17:CZ$118,'PLAN ACCIÓN Y SEGUIMIENTO P.P.'!F$17:F$118,$AN76,'PLAN ACCIÓN Y SEGUIMIENTO P.P.'!W$17:W$118,"&gt;0")</f>
        <v>0</v>
      </c>
      <c r="AQ76" s="194">
        <f>SUMIFS('PLAN ACCIÓN Y SEGUIMIENTO P.P.'!DI$17:DI$118,'PLAN ACCIÓN Y SEGUIMIENTO P.P.'!F$17:F$118,AN76,'PLAN ACCIÓN Y SEGUIMIENTO P.P.'!AG$17:AG$118,"&gt;0")</f>
        <v>0</v>
      </c>
      <c r="AR76" s="93" t="str">
        <f t="shared" si="69"/>
        <v>REVISAR</v>
      </c>
      <c r="AS76" s="191" t="str">
        <f t="shared" si="70"/>
        <v>REVISAR</v>
      </c>
      <c r="AV76" s="110"/>
      <c r="AW76" s="110"/>
      <c r="AX76" s="110"/>
      <c r="AY76" s="110"/>
    </row>
    <row r="77" spans="1:51" s="2" customFormat="1" ht="31.5">
      <c r="Z77" s="108"/>
      <c r="AA77" s="108"/>
      <c r="AB77" s="108"/>
      <c r="AC77" s="108"/>
      <c r="AD77" s="108"/>
      <c r="AE77" s="108"/>
      <c r="AF77" s="108"/>
      <c r="AG77" s="92" t="str">
        <f>+'PLAN ACCIÓN Y SEGUIMIENTO P.P.'!F83</f>
        <v>Lineamiento  66: Implementada encuesta de percepción y victimización de VBG</v>
      </c>
      <c r="AH77" s="186">
        <f>SUMIFS('PLAN ACCIÓN Y SEGUIMIENTO P.P.'!DB$17:DB$118,'PLAN ACCIÓN Y SEGUIMIENTO P.P.'!F$17:F$118,$AG77,'PLAN ACCIÓN Y SEGUIMIENTO P.P.'!W$17:W$118,"&gt;0")</f>
        <v>0</v>
      </c>
      <c r="AI77" s="98">
        <v>0.5</v>
      </c>
      <c r="AJ77" s="99">
        <f>SUMIFS('PLAN ACCIÓN Y SEGUIMIENTO P.P.'!DK$17:DK$118,'PLAN ACCIÓN Y SEGUIMIENTO P.P.'!F$17:F$118,$AG77,'PLAN ACCIÓN Y SEGUIMIENTO P.P.'!AG$17:AG$118,"&gt;0")</f>
        <v>0</v>
      </c>
      <c r="AK77" s="98">
        <v>1</v>
      </c>
      <c r="AN77" s="92" t="str">
        <f t="shared" si="68"/>
        <v>Lineamiento  66: Implementada encuesta de percepción y victimización de VBG</v>
      </c>
      <c r="AO77" s="95">
        <f>SUMIFS('PLAN ACCIÓN Y SEGUIMIENTO P.P.'!AW$17:AW$118,'PLAN ACCIÓN Y SEGUIMIENTO P.P.'!F$17:F$118,$AN77,'PLAN ACCIÓN Y SEGUIMIENTO P.P.'!W$17:W$118,"&gt;0")+SUMIFS('PLAN ACCIÓN Y SEGUIMIENTO P.P.'!AY$17:AY$118,'PLAN ACCIÓN Y SEGUIMIENTO P.P.'!F$17:F$118,$AN77,'PLAN ACCIÓN Y SEGUIMIENTO P.P.'!W$17:W$118,"&gt;0")</f>
        <v>0</v>
      </c>
      <c r="AP77" s="192">
        <f>SUMIFS('PLAN ACCIÓN Y SEGUIMIENTO P.P.'!CZ$17:CZ$118,'PLAN ACCIÓN Y SEGUIMIENTO P.P.'!F$17:F$118,$AN77,'PLAN ACCIÓN Y SEGUIMIENTO P.P.'!W$17:W$118,"&gt;0")</f>
        <v>0</v>
      </c>
      <c r="AQ77" s="194">
        <f>SUMIFS('PLAN ACCIÓN Y SEGUIMIENTO P.P.'!DI$17:DI$118,'PLAN ACCIÓN Y SEGUIMIENTO P.P.'!F$17:F$118,AN77,'PLAN ACCIÓN Y SEGUIMIENTO P.P.'!AG$17:AG$118,"&gt;0")</f>
        <v>0</v>
      </c>
      <c r="AR77" s="93" t="str">
        <f t="shared" si="69"/>
        <v>REVISAR</v>
      </c>
      <c r="AS77" s="191" t="str">
        <f t="shared" si="70"/>
        <v>REVISAR</v>
      </c>
      <c r="AV77" s="110"/>
      <c r="AW77" s="110"/>
      <c r="AX77" s="110"/>
      <c r="AY77" s="110"/>
    </row>
    <row r="78" spans="1:51" s="2" customFormat="1" ht="47.25">
      <c r="Z78" s="108"/>
      <c r="AA78" s="108"/>
      <c r="AB78" s="108"/>
      <c r="AC78" s="108"/>
      <c r="AD78" s="108"/>
      <c r="AE78" s="108"/>
      <c r="AF78" s="108"/>
      <c r="AG78" s="92" t="str">
        <f>+'PLAN ACCIÓN Y SEGUIMIENTO P.P.'!F84</f>
        <v>Lineamiento 67: Realizadas campañas de sensibilización y capacitación sobre eliminación violencia intrafamiliar en comunas y corregimientos.</v>
      </c>
      <c r="AH78" s="186">
        <f>SUMIFS('PLAN ACCIÓN Y SEGUIMIENTO P.P.'!DB$17:DB$118,'PLAN ACCIÓN Y SEGUIMIENTO P.P.'!F$17:F$118,$AG78,'PLAN ACCIÓN Y SEGUIMIENTO P.P.'!W$17:W$118,"&gt;0")</f>
        <v>0</v>
      </c>
      <c r="AI78" s="98">
        <v>0.5</v>
      </c>
      <c r="AJ78" s="99">
        <f>SUMIFS('PLAN ACCIÓN Y SEGUIMIENTO P.P.'!DK$17:DK$118,'PLAN ACCIÓN Y SEGUIMIENTO P.P.'!F$17:F$118,$AG78,'PLAN ACCIÓN Y SEGUIMIENTO P.P.'!AG$17:AG$118,"&gt;0")</f>
        <v>0</v>
      </c>
      <c r="AK78" s="98">
        <v>1</v>
      </c>
      <c r="AN78" s="92" t="str">
        <f t="shared" si="68"/>
        <v>Lineamiento 67: Realizadas campañas de sensibilización y capacitación sobre eliminación violencia intrafamiliar en comunas y corregimientos.</v>
      </c>
      <c r="AO78" s="95">
        <f>SUMIFS('PLAN ACCIÓN Y SEGUIMIENTO P.P.'!AW$17:AW$118,'PLAN ACCIÓN Y SEGUIMIENTO P.P.'!F$17:F$118,$AN78,'PLAN ACCIÓN Y SEGUIMIENTO P.P.'!W$17:W$118,"&gt;0")+SUMIFS('PLAN ACCIÓN Y SEGUIMIENTO P.P.'!AY$17:AY$118,'PLAN ACCIÓN Y SEGUIMIENTO P.P.'!F$17:F$118,$AN78,'PLAN ACCIÓN Y SEGUIMIENTO P.P.'!W$17:W$118,"&gt;0")</f>
        <v>0</v>
      </c>
      <c r="AP78" s="192">
        <f>SUMIFS('PLAN ACCIÓN Y SEGUIMIENTO P.P.'!CZ$17:CZ$118,'PLAN ACCIÓN Y SEGUIMIENTO P.P.'!F$17:F$118,$AN78,'PLAN ACCIÓN Y SEGUIMIENTO P.P.'!W$17:W$118,"&gt;0")</f>
        <v>0</v>
      </c>
      <c r="AQ78" s="194">
        <f>SUMIFS('PLAN ACCIÓN Y SEGUIMIENTO P.P.'!DI$17:DI$118,'PLAN ACCIÓN Y SEGUIMIENTO P.P.'!F$17:F$118,AN78,'PLAN ACCIÓN Y SEGUIMIENTO P.P.'!AG$17:AG$118,"&gt;0")</f>
        <v>0</v>
      </c>
      <c r="AR78" s="93" t="str">
        <f t="shared" si="69"/>
        <v>REVISAR</v>
      </c>
      <c r="AS78" s="191" t="str">
        <f t="shared" si="70"/>
        <v>REVISAR</v>
      </c>
      <c r="AV78" s="110"/>
      <c r="AW78" s="110"/>
      <c r="AX78" s="110"/>
      <c r="AY78" s="110"/>
    </row>
    <row r="79" spans="1:51" s="2" customFormat="1" ht="31.5">
      <c r="U79" s="110"/>
      <c r="Z79" s="108"/>
      <c r="AA79" s="108"/>
      <c r="AB79" s="108"/>
      <c r="AC79" s="108"/>
      <c r="AD79" s="108"/>
      <c r="AE79" s="108"/>
      <c r="AF79" s="108"/>
      <c r="AG79" s="92" t="str">
        <f>+'PLAN ACCIÓN Y SEGUIMIENTO P.P.'!F85</f>
        <v xml:space="preserve">Lineamiento 68: Campañas de prevención contra el acoso callejero realizadas </v>
      </c>
      <c r="AH79" s="186">
        <f>SUMIFS('PLAN ACCIÓN Y SEGUIMIENTO P.P.'!DB$17:DB$118,'PLAN ACCIÓN Y SEGUIMIENTO P.P.'!F$17:F$118,$AG79,'PLAN ACCIÓN Y SEGUIMIENTO P.P.'!W$17:W$118,"&gt;0")</f>
        <v>0</v>
      </c>
      <c r="AI79" s="98">
        <v>0.5</v>
      </c>
      <c r="AJ79" s="99">
        <f>SUMIFS('PLAN ACCIÓN Y SEGUIMIENTO P.P.'!DK$17:DK$118,'PLAN ACCIÓN Y SEGUIMIENTO P.P.'!F$17:F$118,$AG79,'PLAN ACCIÓN Y SEGUIMIENTO P.P.'!AG$17:AG$118,"&gt;0")</f>
        <v>0</v>
      </c>
      <c r="AK79" s="98">
        <v>1</v>
      </c>
      <c r="AN79" s="92" t="str">
        <f t="shared" si="68"/>
        <v xml:space="preserve">Lineamiento 68: Campañas de prevención contra el acoso callejero realizadas </v>
      </c>
      <c r="AO79" s="95">
        <f>SUMIFS('PLAN ACCIÓN Y SEGUIMIENTO P.P.'!AW$17:AW$118,'PLAN ACCIÓN Y SEGUIMIENTO P.P.'!F$17:F$118,$AN79,'PLAN ACCIÓN Y SEGUIMIENTO P.P.'!W$17:W$118,"&gt;0")+SUMIFS('PLAN ACCIÓN Y SEGUIMIENTO P.P.'!AY$17:AY$118,'PLAN ACCIÓN Y SEGUIMIENTO P.P.'!F$17:F$118,$AN79,'PLAN ACCIÓN Y SEGUIMIENTO P.P.'!W$17:W$118,"&gt;0")</f>
        <v>0</v>
      </c>
      <c r="AP79" s="192">
        <f>SUMIFS('PLAN ACCIÓN Y SEGUIMIENTO P.P.'!CZ$17:CZ$118,'PLAN ACCIÓN Y SEGUIMIENTO P.P.'!F$17:F$118,$AN79,'PLAN ACCIÓN Y SEGUIMIENTO P.P.'!W$17:W$118,"&gt;0")</f>
        <v>0</v>
      </c>
      <c r="AQ79" s="194">
        <f>SUMIFS('PLAN ACCIÓN Y SEGUIMIENTO P.P.'!DI$17:DI$118,'PLAN ACCIÓN Y SEGUIMIENTO P.P.'!F$17:F$118,AN79,'PLAN ACCIÓN Y SEGUIMIENTO P.P.'!AG$17:AG$118,"&gt;0")</f>
        <v>0</v>
      </c>
      <c r="AR79" s="93" t="str">
        <f t="shared" si="69"/>
        <v>REVISAR</v>
      </c>
      <c r="AS79" s="191" t="str">
        <f t="shared" si="70"/>
        <v>REVISAR</v>
      </c>
      <c r="AV79" s="110"/>
      <c r="AW79" s="110"/>
      <c r="AX79" s="110"/>
      <c r="AY79" s="110"/>
    </row>
    <row r="80" spans="1:51" s="2" customFormat="1" ht="15.75">
      <c r="U80" s="110"/>
      <c r="Z80" s="108"/>
      <c r="AA80" s="108"/>
      <c r="AB80" s="108"/>
      <c r="AC80" s="108"/>
      <c r="AD80" s="108"/>
      <c r="AE80" s="108"/>
      <c r="AF80" s="108"/>
      <c r="AG80" s="92" t="str">
        <f>+'PLAN ACCIÓN Y SEGUIMIENTO P.P.'!F86</f>
        <v xml:space="preserve">Lineamiento 69:Jornadas de sensibilización realizadas </v>
      </c>
      <c r="AH80" s="186">
        <f>SUMIFS('PLAN ACCIÓN Y SEGUIMIENTO P.P.'!DB$17:DB$118,'PLAN ACCIÓN Y SEGUIMIENTO P.P.'!F$17:F$118,$AG80,'PLAN ACCIÓN Y SEGUIMIENTO P.P.'!W$17:W$118,"&gt;0")</f>
        <v>0</v>
      </c>
      <c r="AI80" s="98">
        <v>0.5</v>
      </c>
      <c r="AJ80" s="99">
        <f>SUMIFS('PLAN ACCIÓN Y SEGUIMIENTO P.P.'!DK$17:DK$118,'PLAN ACCIÓN Y SEGUIMIENTO P.P.'!F$17:F$118,$AG80,'PLAN ACCIÓN Y SEGUIMIENTO P.P.'!AG$17:AG$118,"&gt;0")</f>
        <v>0</v>
      </c>
      <c r="AK80" s="98">
        <v>1</v>
      </c>
      <c r="AN80" s="92" t="str">
        <f t="shared" si="68"/>
        <v xml:space="preserve">Lineamiento 69:Jornadas de sensibilización realizadas </v>
      </c>
      <c r="AO80" s="95">
        <f>SUMIFS('PLAN ACCIÓN Y SEGUIMIENTO P.P.'!AW$17:AW$118,'PLAN ACCIÓN Y SEGUIMIENTO P.P.'!F$17:F$118,$AN80,'PLAN ACCIÓN Y SEGUIMIENTO P.P.'!W$17:W$118,"&gt;0")+SUMIFS('PLAN ACCIÓN Y SEGUIMIENTO P.P.'!AY$17:AY$118,'PLAN ACCIÓN Y SEGUIMIENTO P.P.'!F$17:F$118,$AN80,'PLAN ACCIÓN Y SEGUIMIENTO P.P.'!W$17:W$118,"&gt;0")</f>
        <v>0</v>
      </c>
      <c r="AP80" s="192">
        <f>SUMIFS('PLAN ACCIÓN Y SEGUIMIENTO P.P.'!CZ$17:CZ$118,'PLAN ACCIÓN Y SEGUIMIENTO P.P.'!F$17:F$118,$AN80,'PLAN ACCIÓN Y SEGUIMIENTO P.P.'!W$17:W$118,"&gt;0")</f>
        <v>0</v>
      </c>
      <c r="AQ80" s="194">
        <f>SUMIFS('PLAN ACCIÓN Y SEGUIMIENTO P.P.'!DI$17:DI$118,'PLAN ACCIÓN Y SEGUIMIENTO P.P.'!F$17:F$118,AN80,'PLAN ACCIÓN Y SEGUIMIENTO P.P.'!AG$17:AG$118,"&gt;0")</f>
        <v>0</v>
      </c>
      <c r="AR80" s="93" t="str">
        <f t="shared" si="69"/>
        <v>REVISAR</v>
      </c>
      <c r="AS80" s="191" t="str">
        <f t="shared" si="70"/>
        <v>REVISAR</v>
      </c>
      <c r="AV80" s="110"/>
      <c r="AW80" s="110"/>
      <c r="AX80" s="110"/>
      <c r="AY80" s="110"/>
    </row>
    <row r="81" spans="18:60" s="2" customFormat="1" ht="63">
      <c r="U81" s="110"/>
      <c r="Z81" s="108"/>
      <c r="AA81" s="108"/>
      <c r="AB81" s="108"/>
      <c r="AC81" s="108"/>
      <c r="AD81" s="108"/>
      <c r="AE81" s="108"/>
      <c r="AF81" s="108"/>
      <c r="AG81" s="92" t="str">
        <f>+'PLAN ACCIÓN Y SEGUIMIENTO P.P.'!F87</f>
        <v>Lineamiento 70: Se conoce y usa de manera permanente la aplicación Villavomov para la prevencióny denuncia de violencia contra la mujer y el acoso sexual en el transporte público.</v>
      </c>
      <c r="AH81" s="186">
        <f>SUMIFS('PLAN ACCIÓN Y SEGUIMIENTO P.P.'!DB$17:DB$118,'PLAN ACCIÓN Y SEGUIMIENTO P.P.'!F$17:F$118,$AG81,'PLAN ACCIÓN Y SEGUIMIENTO P.P.'!W$17:W$118,"&gt;0")</f>
        <v>0</v>
      </c>
      <c r="AI81" s="98">
        <v>0.5</v>
      </c>
      <c r="AJ81" s="99">
        <f>SUMIFS('PLAN ACCIÓN Y SEGUIMIENTO P.P.'!DK$17:DK$118,'PLAN ACCIÓN Y SEGUIMIENTO P.P.'!F$17:F$118,$AG81,'PLAN ACCIÓN Y SEGUIMIENTO P.P.'!AG$17:AG$118,"&gt;0")</f>
        <v>0</v>
      </c>
      <c r="AK81" s="98">
        <v>1</v>
      </c>
      <c r="AN81" s="92" t="str">
        <f t="shared" si="68"/>
        <v>Lineamiento 70: Se conoce y usa de manera permanente la aplicación Villavomov para la prevencióny denuncia de violencia contra la mujer y el acoso sexual en el transporte público.</v>
      </c>
      <c r="AO81" s="95">
        <f>SUMIFS('PLAN ACCIÓN Y SEGUIMIENTO P.P.'!AW$17:AW$118,'PLAN ACCIÓN Y SEGUIMIENTO P.P.'!F$17:F$118,$AN81,'PLAN ACCIÓN Y SEGUIMIENTO P.P.'!W$17:W$118,"&gt;0")+SUMIFS('PLAN ACCIÓN Y SEGUIMIENTO P.P.'!AY$17:AY$118,'PLAN ACCIÓN Y SEGUIMIENTO P.P.'!F$17:F$118,$AN81,'PLAN ACCIÓN Y SEGUIMIENTO P.P.'!W$17:W$118,"&gt;0")</f>
        <v>0</v>
      </c>
      <c r="AP81" s="192">
        <f>SUMIFS('PLAN ACCIÓN Y SEGUIMIENTO P.P.'!CZ$17:CZ$118,'PLAN ACCIÓN Y SEGUIMIENTO P.P.'!F$17:F$118,$AN81,'PLAN ACCIÓN Y SEGUIMIENTO P.P.'!W$17:W$118,"&gt;0")</f>
        <v>0</v>
      </c>
      <c r="AQ81" s="194">
        <f>SUMIFS('PLAN ACCIÓN Y SEGUIMIENTO P.P.'!DI$17:DI$118,'PLAN ACCIÓN Y SEGUIMIENTO P.P.'!F$17:F$118,AN81,'PLAN ACCIÓN Y SEGUIMIENTO P.P.'!AG$17:AG$118,"&gt;0")</f>
        <v>0</v>
      </c>
      <c r="AR81" s="93" t="str">
        <f t="shared" si="69"/>
        <v>REVISAR</v>
      </c>
      <c r="AS81" s="191" t="str">
        <f t="shared" si="70"/>
        <v>REVISAR</v>
      </c>
      <c r="AV81" s="110"/>
      <c r="AW81" s="110"/>
      <c r="AX81" s="110"/>
      <c r="AY81" s="110"/>
    </row>
    <row r="82" spans="18:60" s="2" customFormat="1" ht="47.25">
      <c r="U82" s="110"/>
      <c r="Z82" s="108"/>
      <c r="AA82" s="108"/>
      <c r="AB82" s="108"/>
      <c r="AC82" s="108"/>
      <c r="AD82" s="108"/>
      <c r="AE82" s="108"/>
      <c r="AF82" s="108"/>
      <c r="AG82" s="92" t="str">
        <f>+'PLAN ACCIÓN Y SEGUIMIENTO P.P.'!F88</f>
        <v>Lineamiento 71: Fortalecido pacto firmado con el transporte público y privado para desplazamiento de víctimas de VBG en situaciones de emergencia.</v>
      </c>
      <c r="AH82" s="186">
        <f>SUMIFS('PLAN ACCIÓN Y SEGUIMIENTO P.P.'!DB$17:DB$118,'PLAN ACCIÓN Y SEGUIMIENTO P.P.'!F$17:F$118,$AG82,'PLAN ACCIÓN Y SEGUIMIENTO P.P.'!W$17:W$118,"&gt;0")</f>
        <v>0</v>
      </c>
      <c r="AI82" s="98">
        <v>0.5</v>
      </c>
      <c r="AJ82" s="99">
        <f>SUMIFS('PLAN ACCIÓN Y SEGUIMIENTO P.P.'!DK$17:DK$118,'PLAN ACCIÓN Y SEGUIMIENTO P.P.'!F$17:F$118,$AG82,'PLAN ACCIÓN Y SEGUIMIENTO P.P.'!AG$17:AG$118,"&gt;0")</f>
        <v>0</v>
      </c>
      <c r="AK82" s="98">
        <v>1</v>
      </c>
      <c r="AN82" s="92" t="str">
        <f t="shared" si="68"/>
        <v>Lineamiento 71: Fortalecido pacto firmado con el transporte público y privado para desplazamiento de víctimas de VBG en situaciones de emergencia.</v>
      </c>
      <c r="AO82" s="95">
        <f>SUMIFS('PLAN ACCIÓN Y SEGUIMIENTO P.P.'!AW$17:AW$118,'PLAN ACCIÓN Y SEGUIMIENTO P.P.'!F$17:F$118,$AN82,'PLAN ACCIÓN Y SEGUIMIENTO P.P.'!W$17:W$118,"&gt;0")+SUMIFS('PLAN ACCIÓN Y SEGUIMIENTO P.P.'!AY$17:AY$118,'PLAN ACCIÓN Y SEGUIMIENTO P.P.'!F$17:F$118,$AN82,'PLAN ACCIÓN Y SEGUIMIENTO P.P.'!W$17:W$118,"&gt;0")</f>
        <v>0</v>
      </c>
      <c r="AP82" s="192">
        <f>SUMIFS('PLAN ACCIÓN Y SEGUIMIENTO P.P.'!CZ$17:CZ$118,'PLAN ACCIÓN Y SEGUIMIENTO P.P.'!F$17:F$118,$AN82,'PLAN ACCIÓN Y SEGUIMIENTO P.P.'!W$17:W$118,"&gt;0")</f>
        <v>0</v>
      </c>
      <c r="AQ82" s="194">
        <f>SUMIFS('PLAN ACCIÓN Y SEGUIMIENTO P.P.'!DI$17:DI$118,'PLAN ACCIÓN Y SEGUIMIENTO P.P.'!F$17:F$118,AN82,'PLAN ACCIÓN Y SEGUIMIENTO P.P.'!AG$17:AG$118,"&gt;0")</f>
        <v>0</v>
      </c>
      <c r="AR82" s="93" t="str">
        <f t="shared" si="69"/>
        <v>REVISAR</v>
      </c>
      <c r="AS82" s="191" t="str">
        <f t="shared" si="70"/>
        <v>REVISAR</v>
      </c>
      <c r="AV82" s="110"/>
      <c r="AW82" s="110"/>
      <c r="AX82" s="110"/>
      <c r="AY82" s="110"/>
    </row>
    <row r="83" spans="18:60" s="2" customFormat="1" ht="31.5">
      <c r="U83" s="110"/>
      <c r="Z83" s="108"/>
      <c r="AA83" s="108"/>
      <c r="AB83" s="108"/>
      <c r="AC83" s="108"/>
      <c r="AD83" s="108"/>
      <c r="AE83" s="108"/>
      <c r="AF83" s="108"/>
      <c r="AG83" s="92" t="str">
        <f>+'PLAN ACCIÓN Y SEGUIMIENTO P.P.'!F89</f>
        <v>Lineamiento 72: Implementado fondo de emergencia para las mujeres victimas de violencia</v>
      </c>
      <c r="AH83" s="186">
        <f>SUMIFS('PLAN ACCIÓN Y SEGUIMIENTO P.P.'!DB$17:DB$118,'PLAN ACCIÓN Y SEGUIMIENTO P.P.'!F$17:F$118,$AG83,'PLAN ACCIÓN Y SEGUIMIENTO P.P.'!W$17:W$118,"&gt;0")</f>
        <v>0</v>
      </c>
      <c r="AI83" s="98">
        <v>0.5</v>
      </c>
      <c r="AJ83" s="99">
        <f>SUMIFS('PLAN ACCIÓN Y SEGUIMIENTO P.P.'!DK$17:DK$118,'PLAN ACCIÓN Y SEGUIMIENTO P.P.'!F$17:F$118,$AG83,'PLAN ACCIÓN Y SEGUIMIENTO P.P.'!AG$17:AG$118,"&gt;0")</f>
        <v>0</v>
      </c>
      <c r="AK83" s="98">
        <v>1</v>
      </c>
      <c r="AN83" s="92" t="str">
        <f t="shared" si="68"/>
        <v>Lineamiento 72: Implementado fondo de emergencia para las mujeres victimas de violencia</v>
      </c>
      <c r="AO83" s="95">
        <f>SUMIFS('PLAN ACCIÓN Y SEGUIMIENTO P.P.'!AW$17:AW$118,'PLAN ACCIÓN Y SEGUIMIENTO P.P.'!F$17:F$118,$AN83,'PLAN ACCIÓN Y SEGUIMIENTO P.P.'!W$17:W$118,"&gt;0")+SUMIFS('PLAN ACCIÓN Y SEGUIMIENTO P.P.'!AY$17:AY$118,'PLAN ACCIÓN Y SEGUIMIENTO P.P.'!F$17:F$118,$AN83,'PLAN ACCIÓN Y SEGUIMIENTO P.P.'!W$17:W$118,"&gt;0")</f>
        <v>0</v>
      </c>
      <c r="AP83" s="192">
        <f>SUMIFS('PLAN ACCIÓN Y SEGUIMIENTO P.P.'!CZ$17:CZ$118,'PLAN ACCIÓN Y SEGUIMIENTO P.P.'!F$17:F$118,$AN83,'PLAN ACCIÓN Y SEGUIMIENTO P.P.'!W$17:W$118,"&gt;0")</f>
        <v>0</v>
      </c>
      <c r="AQ83" s="194">
        <f>SUMIFS('PLAN ACCIÓN Y SEGUIMIENTO P.P.'!DI$17:DI$118,'PLAN ACCIÓN Y SEGUIMIENTO P.P.'!F$17:F$118,AN83,'PLAN ACCIÓN Y SEGUIMIENTO P.P.'!AG$17:AG$118,"&gt;0")</f>
        <v>0</v>
      </c>
      <c r="AR83" s="93" t="str">
        <f t="shared" si="69"/>
        <v>REVISAR</v>
      </c>
      <c r="AS83" s="191" t="str">
        <f t="shared" si="70"/>
        <v>REVISAR</v>
      </c>
      <c r="AV83" s="110"/>
      <c r="AW83" s="110"/>
      <c r="AX83" s="110"/>
      <c r="AY83" s="110"/>
    </row>
    <row r="84" spans="18:60" s="2" customFormat="1" ht="15.75">
      <c r="U84" s="110"/>
      <c r="Z84" s="108"/>
      <c r="AA84" s="108"/>
      <c r="AB84" s="108"/>
      <c r="AC84" s="108"/>
      <c r="AD84" s="108"/>
      <c r="AE84" s="108"/>
      <c r="AF84" s="108"/>
      <c r="AG84" s="92" t="str">
        <f>+'PLAN ACCIÓN Y SEGUIMIENTO P.P.'!F90</f>
        <v>Lineamiento 73: Patrulla violeta fortalecida.</v>
      </c>
      <c r="AH84" s="186">
        <f>SUMIFS('PLAN ACCIÓN Y SEGUIMIENTO P.P.'!DB$17:DB$118,'PLAN ACCIÓN Y SEGUIMIENTO P.P.'!F$17:F$118,$AG84,'PLAN ACCIÓN Y SEGUIMIENTO P.P.'!W$17:W$118,"&gt;0")</f>
        <v>0</v>
      </c>
      <c r="AI84" s="98">
        <v>0.5</v>
      </c>
      <c r="AJ84" s="99">
        <f>SUMIFS('PLAN ACCIÓN Y SEGUIMIENTO P.P.'!DK$17:DK$118,'PLAN ACCIÓN Y SEGUIMIENTO P.P.'!F$17:F$118,$AG84,'PLAN ACCIÓN Y SEGUIMIENTO P.P.'!AG$17:AG$118,"&gt;0")</f>
        <v>0</v>
      </c>
      <c r="AK84" s="98">
        <v>1</v>
      </c>
      <c r="AN84" s="92" t="str">
        <f t="shared" si="68"/>
        <v>Lineamiento 73: Patrulla violeta fortalecida.</v>
      </c>
      <c r="AO84" s="95">
        <f>SUMIFS('PLAN ACCIÓN Y SEGUIMIENTO P.P.'!AW$17:AW$118,'PLAN ACCIÓN Y SEGUIMIENTO P.P.'!F$17:F$118,$AN84,'PLAN ACCIÓN Y SEGUIMIENTO P.P.'!W$17:W$118,"&gt;0")+SUMIFS('PLAN ACCIÓN Y SEGUIMIENTO P.P.'!AY$17:AY$118,'PLAN ACCIÓN Y SEGUIMIENTO P.P.'!F$17:F$118,$AN84,'PLAN ACCIÓN Y SEGUIMIENTO P.P.'!W$17:W$118,"&gt;0")</f>
        <v>0</v>
      </c>
      <c r="AP84" s="192">
        <f>SUMIFS('PLAN ACCIÓN Y SEGUIMIENTO P.P.'!CZ$17:CZ$118,'PLAN ACCIÓN Y SEGUIMIENTO P.P.'!F$17:F$118,$AN84,'PLAN ACCIÓN Y SEGUIMIENTO P.P.'!W$17:W$118,"&gt;0")</f>
        <v>0</v>
      </c>
      <c r="AQ84" s="194">
        <f>SUMIFS('PLAN ACCIÓN Y SEGUIMIENTO P.P.'!DI$17:DI$118,'PLAN ACCIÓN Y SEGUIMIENTO P.P.'!F$17:F$118,AN84,'PLAN ACCIÓN Y SEGUIMIENTO P.P.'!AG$17:AG$118,"&gt;0")</f>
        <v>0</v>
      </c>
      <c r="AR84" s="93" t="str">
        <f t="shared" si="69"/>
        <v>REVISAR</v>
      </c>
      <c r="AS84" s="191" t="str">
        <f t="shared" si="70"/>
        <v>REVISAR</v>
      </c>
      <c r="AV84" s="110"/>
      <c r="AW84" s="110"/>
      <c r="AX84" s="110"/>
      <c r="AY84" s="110"/>
    </row>
    <row r="85" spans="18:60" s="2" customFormat="1" ht="31.5">
      <c r="U85" s="110"/>
      <c r="V85" s="110"/>
      <c r="W85" s="110"/>
      <c r="X85" s="110"/>
      <c r="Z85" s="108"/>
      <c r="AA85" s="108"/>
      <c r="AB85" s="108"/>
      <c r="AC85" s="108"/>
      <c r="AD85" s="108"/>
      <c r="AE85" s="108"/>
      <c r="AF85" s="108"/>
      <c r="AG85" s="92" t="str">
        <f>+'PLAN ACCIÓN Y SEGUIMIENTO P.P.'!F91</f>
        <v>Lineamiento 74:Acciones ejecutadas para la implementación de protocolos.</v>
      </c>
      <c r="AH85" s="186">
        <f>SUMIFS('PLAN ACCIÓN Y SEGUIMIENTO P.P.'!DB$17:DB$118,'PLAN ACCIÓN Y SEGUIMIENTO P.P.'!F$17:F$118,$AG85,'PLAN ACCIÓN Y SEGUIMIENTO P.P.'!W$17:W$118,"&gt;0")</f>
        <v>0</v>
      </c>
      <c r="AI85" s="98">
        <v>0.5</v>
      </c>
      <c r="AJ85" s="99">
        <f>SUMIFS('PLAN ACCIÓN Y SEGUIMIENTO P.P.'!DK$17:DK$118,'PLAN ACCIÓN Y SEGUIMIENTO P.P.'!F$17:F$118,$AG85,'PLAN ACCIÓN Y SEGUIMIENTO P.P.'!AG$17:AG$118,"&gt;0")</f>
        <v>0</v>
      </c>
      <c r="AK85" s="98">
        <v>1</v>
      </c>
      <c r="AN85" s="92" t="str">
        <f t="shared" ref="AN85:AN97" si="71">AG85</f>
        <v>Lineamiento 74:Acciones ejecutadas para la implementación de protocolos.</v>
      </c>
      <c r="AO85" s="95">
        <f>SUMIFS('PLAN ACCIÓN Y SEGUIMIENTO P.P.'!AW$17:AW$118,'PLAN ACCIÓN Y SEGUIMIENTO P.P.'!F$17:F$118,$AN85,'PLAN ACCIÓN Y SEGUIMIENTO P.P.'!W$17:W$118,"&gt;0")+SUMIFS('PLAN ACCIÓN Y SEGUIMIENTO P.P.'!AY$17:AY$118,'PLAN ACCIÓN Y SEGUIMIENTO P.P.'!F$17:F$118,$AN85,'PLAN ACCIÓN Y SEGUIMIENTO P.P.'!W$17:W$118,"&gt;0")</f>
        <v>0</v>
      </c>
      <c r="AP85" s="192">
        <f>SUMIFS('PLAN ACCIÓN Y SEGUIMIENTO P.P.'!CZ$17:CZ$118,'PLAN ACCIÓN Y SEGUIMIENTO P.P.'!F$17:F$118,$AN85,'PLAN ACCIÓN Y SEGUIMIENTO P.P.'!W$17:W$118,"&gt;0")</f>
        <v>0</v>
      </c>
      <c r="AQ85" s="194">
        <f>SUMIFS('PLAN ACCIÓN Y SEGUIMIENTO P.P.'!DI$17:DI$118,'PLAN ACCIÓN Y SEGUIMIENTO P.P.'!F$17:F$118,AN85,'PLAN ACCIÓN Y SEGUIMIENTO P.P.'!AG$17:AG$118,"&gt;0")</f>
        <v>0</v>
      </c>
      <c r="AR85" s="93" t="str">
        <f t="shared" ref="AR85:AR97" si="72">IFERROR(((AP85*100%)/AO85),"REVISAR")</f>
        <v>REVISAR</v>
      </c>
      <c r="AS85" s="191" t="str">
        <f t="shared" ref="AS85:AS97" si="73">IFERROR(((AQ85*100%)/AO85),"REVISAR")</f>
        <v>REVISAR</v>
      </c>
      <c r="AV85" s="110"/>
      <c r="AW85" s="110"/>
      <c r="AX85" s="110"/>
      <c r="AY85" s="110"/>
    </row>
    <row r="86" spans="18:60" s="2" customFormat="1" ht="31.5">
      <c r="U86" s="110"/>
      <c r="V86" s="110"/>
      <c r="W86" s="110"/>
      <c r="X86" s="110"/>
      <c r="Z86" s="108"/>
      <c r="AA86" s="108"/>
      <c r="AB86" s="108"/>
      <c r="AC86" s="108"/>
      <c r="AD86" s="108"/>
      <c r="AE86" s="108"/>
      <c r="AF86" s="108"/>
      <c r="AG86" s="92" t="str">
        <f>+'PLAN ACCIÓN Y SEGUIMIENTO P.P.'!F92</f>
        <v>Lineamiento 75:.Acciones ejecutadas para la implementación de veedurias.</v>
      </c>
      <c r="AH86" s="186">
        <f>SUMIFS('PLAN ACCIÓN Y SEGUIMIENTO P.P.'!DB$17:DB$118,'PLAN ACCIÓN Y SEGUIMIENTO P.P.'!F$17:F$118,$AG86,'PLAN ACCIÓN Y SEGUIMIENTO P.P.'!W$17:W$118,"&gt;0")</f>
        <v>0</v>
      </c>
      <c r="AI86" s="98">
        <v>0.5</v>
      </c>
      <c r="AJ86" s="99">
        <f>SUMIFS('PLAN ACCIÓN Y SEGUIMIENTO P.P.'!DK$17:DK$118,'PLAN ACCIÓN Y SEGUIMIENTO P.P.'!F$17:F$118,$AG86,'PLAN ACCIÓN Y SEGUIMIENTO P.P.'!AG$17:AG$118,"&gt;0")</f>
        <v>0</v>
      </c>
      <c r="AK86" s="98">
        <v>1</v>
      </c>
      <c r="AN86" s="92" t="str">
        <f t="shared" si="71"/>
        <v>Lineamiento 75:.Acciones ejecutadas para la implementación de veedurias.</v>
      </c>
      <c r="AO86" s="95">
        <f>SUMIFS('PLAN ACCIÓN Y SEGUIMIENTO P.P.'!AW$17:AW$118,'PLAN ACCIÓN Y SEGUIMIENTO P.P.'!F$17:F$118,$AN86,'PLAN ACCIÓN Y SEGUIMIENTO P.P.'!W$17:W$118,"&gt;0")+SUMIFS('PLAN ACCIÓN Y SEGUIMIENTO P.P.'!AY$17:AY$118,'PLAN ACCIÓN Y SEGUIMIENTO P.P.'!F$17:F$118,$AN86,'PLAN ACCIÓN Y SEGUIMIENTO P.P.'!W$17:W$118,"&gt;0")</f>
        <v>0</v>
      </c>
      <c r="AP86" s="192">
        <f>SUMIFS('PLAN ACCIÓN Y SEGUIMIENTO P.P.'!CZ$17:CZ$118,'PLAN ACCIÓN Y SEGUIMIENTO P.P.'!F$17:F$118,$AN86,'PLAN ACCIÓN Y SEGUIMIENTO P.P.'!W$17:W$118,"&gt;0")</f>
        <v>0</v>
      </c>
      <c r="AQ86" s="194">
        <f>SUMIFS('PLAN ACCIÓN Y SEGUIMIENTO P.P.'!DI$17:DI$118,'PLAN ACCIÓN Y SEGUIMIENTO P.P.'!F$17:F$118,AN86,'PLAN ACCIÓN Y SEGUIMIENTO P.P.'!AG$17:AG$118,"&gt;0")</f>
        <v>0</v>
      </c>
      <c r="AR86" s="93" t="str">
        <f t="shared" si="72"/>
        <v>REVISAR</v>
      </c>
      <c r="AS86" s="191" t="str">
        <f t="shared" si="73"/>
        <v>REVISAR</v>
      </c>
      <c r="AV86" s="110"/>
      <c r="AW86" s="110"/>
      <c r="AX86" s="110"/>
      <c r="AY86" s="110"/>
    </row>
    <row r="87" spans="18:60" s="2" customFormat="1" ht="31.5">
      <c r="U87" s="110"/>
      <c r="V87" s="110"/>
      <c r="W87" s="110"/>
      <c r="X87" s="110"/>
      <c r="Z87" s="108"/>
      <c r="AA87" s="108"/>
      <c r="AB87" s="108"/>
      <c r="AC87" s="108"/>
      <c r="AD87" s="108"/>
      <c r="AE87" s="108"/>
      <c r="AF87" s="108"/>
      <c r="AG87" s="92" t="str">
        <f>+'PLAN ACCIÓN Y SEGUIMIENTO P.P.'!F93</f>
        <v xml:space="preserve">Lineamiento 76: Espacios de sensibilización realizados a policias, comisarios y jueces sobre VBG. </v>
      </c>
      <c r="AH87" s="186">
        <f>SUMIFS('PLAN ACCIÓN Y SEGUIMIENTO P.P.'!DB$17:DB$118,'PLAN ACCIÓN Y SEGUIMIENTO P.P.'!F$17:F$118,$AG87,'PLAN ACCIÓN Y SEGUIMIENTO P.P.'!W$17:W$118,"&gt;0")</f>
        <v>0</v>
      </c>
      <c r="AI87" s="98">
        <v>0.5</v>
      </c>
      <c r="AJ87" s="99">
        <f>SUMIFS('PLAN ACCIÓN Y SEGUIMIENTO P.P.'!DK$17:DK$118,'PLAN ACCIÓN Y SEGUIMIENTO P.P.'!F$17:F$118,$AG87,'PLAN ACCIÓN Y SEGUIMIENTO P.P.'!AG$17:AG$118,"&gt;0")</f>
        <v>0</v>
      </c>
      <c r="AK87" s="98">
        <v>1</v>
      </c>
      <c r="AN87" s="92" t="str">
        <f t="shared" si="71"/>
        <v xml:space="preserve">Lineamiento 76: Espacios de sensibilización realizados a policias, comisarios y jueces sobre VBG. </v>
      </c>
      <c r="AO87" s="95">
        <f>SUMIFS('PLAN ACCIÓN Y SEGUIMIENTO P.P.'!AW$17:AW$118,'PLAN ACCIÓN Y SEGUIMIENTO P.P.'!F$17:F$118,$AN87,'PLAN ACCIÓN Y SEGUIMIENTO P.P.'!W$17:W$118,"&gt;0")+SUMIFS('PLAN ACCIÓN Y SEGUIMIENTO P.P.'!AY$17:AY$118,'PLAN ACCIÓN Y SEGUIMIENTO P.P.'!F$17:F$118,$AN87,'PLAN ACCIÓN Y SEGUIMIENTO P.P.'!W$17:W$118,"&gt;0")</f>
        <v>0</v>
      </c>
      <c r="AP87" s="192">
        <f>SUMIFS('PLAN ACCIÓN Y SEGUIMIENTO P.P.'!CZ$17:CZ$118,'PLAN ACCIÓN Y SEGUIMIENTO P.P.'!F$17:F$118,$AN87,'PLAN ACCIÓN Y SEGUIMIENTO P.P.'!W$17:W$118,"&gt;0")</f>
        <v>0</v>
      </c>
      <c r="AQ87" s="194">
        <f>SUMIFS('PLAN ACCIÓN Y SEGUIMIENTO P.P.'!DI$17:DI$118,'PLAN ACCIÓN Y SEGUIMIENTO P.P.'!F$17:F$118,AN87,'PLAN ACCIÓN Y SEGUIMIENTO P.P.'!AG$17:AG$118,"&gt;0")</f>
        <v>0</v>
      </c>
      <c r="AR87" s="93" t="str">
        <f t="shared" si="72"/>
        <v>REVISAR</v>
      </c>
      <c r="AS87" s="191" t="str">
        <f t="shared" si="73"/>
        <v>REVISAR</v>
      </c>
      <c r="AV87" s="110"/>
      <c r="AW87" s="110"/>
      <c r="AX87" s="110"/>
      <c r="AY87" s="110"/>
    </row>
    <row r="88" spans="18:60" s="2" customFormat="1" ht="15.75">
      <c r="U88" s="110"/>
      <c r="V88" s="110"/>
      <c r="W88" s="110"/>
      <c r="X88" s="110"/>
      <c r="Z88" s="108"/>
      <c r="AA88" s="108"/>
      <c r="AB88" s="108"/>
      <c r="AC88" s="108"/>
      <c r="AD88" s="108"/>
      <c r="AE88" s="108"/>
      <c r="AF88" s="108"/>
      <c r="AG88" s="92" t="str">
        <f>+'PLAN ACCIÓN Y SEGUIMIENTO P.P.'!F94</f>
        <v>Lineamiento 77: Se da cumplimiento al Decreto 378 de 2020</v>
      </c>
      <c r="AH88" s="186">
        <f>SUMIFS('PLAN ACCIÓN Y SEGUIMIENTO P.P.'!DB$17:DB$118,'PLAN ACCIÓN Y SEGUIMIENTO P.P.'!F$17:F$118,$AG88,'PLAN ACCIÓN Y SEGUIMIENTO P.P.'!W$17:W$118,"&gt;0")</f>
        <v>0</v>
      </c>
      <c r="AI88" s="98">
        <v>0.5</v>
      </c>
      <c r="AJ88" s="99">
        <f>SUMIFS('PLAN ACCIÓN Y SEGUIMIENTO P.P.'!DK$17:DK$118,'PLAN ACCIÓN Y SEGUIMIENTO P.P.'!F$17:F$118,$AG88,'PLAN ACCIÓN Y SEGUIMIENTO P.P.'!AG$17:AG$118,"&gt;0")</f>
        <v>0</v>
      </c>
      <c r="AK88" s="98">
        <v>1</v>
      </c>
      <c r="AN88" s="92" t="str">
        <f t="shared" si="71"/>
        <v>Lineamiento 77: Se da cumplimiento al Decreto 378 de 2020</v>
      </c>
      <c r="AO88" s="95">
        <f>SUMIFS('PLAN ACCIÓN Y SEGUIMIENTO P.P.'!AW$17:AW$118,'PLAN ACCIÓN Y SEGUIMIENTO P.P.'!F$17:F$118,$AN88,'PLAN ACCIÓN Y SEGUIMIENTO P.P.'!W$17:W$118,"&gt;0")+SUMIFS('PLAN ACCIÓN Y SEGUIMIENTO P.P.'!AY$17:AY$118,'PLAN ACCIÓN Y SEGUIMIENTO P.P.'!F$17:F$118,$AN88,'PLAN ACCIÓN Y SEGUIMIENTO P.P.'!W$17:W$118,"&gt;0")</f>
        <v>30000000</v>
      </c>
      <c r="AP88" s="192">
        <f>SUMIFS('PLAN ACCIÓN Y SEGUIMIENTO P.P.'!CZ$17:CZ$118,'PLAN ACCIÓN Y SEGUIMIENTO P.P.'!F$17:F$118,$AN88,'PLAN ACCIÓN Y SEGUIMIENTO P.P.'!W$17:W$118,"&gt;0")</f>
        <v>0</v>
      </c>
      <c r="AQ88" s="194">
        <f>SUMIFS('PLAN ACCIÓN Y SEGUIMIENTO P.P.'!DI$17:DI$118,'PLAN ACCIÓN Y SEGUIMIENTO P.P.'!F$17:F$118,AN88,'PLAN ACCIÓN Y SEGUIMIENTO P.P.'!AG$17:AG$118,"&gt;0")</f>
        <v>0</v>
      </c>
      <c r="AR88" s="93">
        <f t="shared" si="72"/>
        <v>0</v>
      </c>
      <c r="AS88" s="191">
        <f t="shared" si="73"/>
        <v>0</v>
      </c>
      <c r="AV88" s="110"/>
      <c r="AW88" s="110"/>
      <c r="AX88" s="110"/>
      <c r="AY88" s="110"/>
    </row>
    <row r="89" spans="18:60" s="2" customFormat="1" ht="31.5">
      <c r="U89" s="110"/>
      <c r="V89" s="110"/>
      <c r="W89" s="110"/>
      <c r="X89" s="110"/>
      <c r="Z89" s="108"/>
      <c r="AA89" s="108"/>
      <c r="AB89" s="108"/>
      <c r="AC89" s="108"/>
      <c r="AD89" s="108"/>
      <c r="AE89" s="108"/>
      <c r="AF89" s="108"/>
      <c r="AG89" s="92" t="str">
        <f>+'PLAN ACCIÓN Y SEGUIMIENTO P.P.'!F95</f>
        <v xml:space="preserve">Lineamiento 78: Componente de atención psicologica a hombres incorporado </v>
      </c>
      <c r="AH89" s="186">
        <f>SUMIFS('PLAN ACCIÓN Y SEGUIMIENTO P.P.'!DB$17:DB$118,'PLAN ACCIÓN Y SEGUIMIENTO P.P.'!F$17:F$118,$AG89,'PLAN ACCIÓN Y SEGUIMIENTO P.P.'!W$17:W$118,"&gt;0")</f>
        <v>0</v>
      </c>
      <c r="AI89" s="98">
        <v>0.5</v>
      </c>
      <c r="AJ89" s="99">
        <f>SUMIFS('PLAN ACCIÓN Y SEGUIMIENTO P.P.'!DK$17:DK$118,'PLAN ACCIÓN Y SEGUIMIENTO P.P.'!F$17:F$118,$AG89,'PLAN ACCIÓN Y SEGUIMIENTO P.P.'!AG$17:AG$118,"&gt;0")</f>
        <v>0</v>
      </c>
      <c r="AK89" s="98">
        <v>1</v>
      </c>
      <c r="AN89" s="92" t="str">
        <f t="shared" si="71"/>
        <v xml:space="preserve">Lineamiento 78: Componente de atención psicologica a hombres incorporado </v>
      </c>
      <c r="AO89" s="95">
        <f>SUMIFS('PLAN ACCIÓN Y SEGUIMIENTO P.P.'!AW$17:AW$118,'PLAN ACCIÓN Y SEGUIMIENTO P.P.'!F$17:F$118,$AN89,'PLAN ACCIÓN Y SEGUIMIENTO P.P.'!W$17:W$118,"&gt;0")+SUMIFS('PLAN ACCIÓN Y SEGUIMIENTO P.P.'!AY$17:AY$118,'PLAN ACCIÓN Y SEGUIMIENTO P.P.'!F$17:F$118,$AN89,'PLAN ACCIÓN Y SEGUIMIENTO P.P.'!W$17:W$118,"&gt;0")</f>
        <v>0</v>
      </c>
      <c r="AP89" s="192">
        <f>SUMIFS('PLAN ACCIÓN Y SEGUIMIENTO P.P.'!CZ$17:CZ$118,'PLAN ACCIÓN Y SEGUIMIENTO P.P.'!F$17:F$118,$AN89,'PLAN ACCIÓN Y SEGUIMIENTO P.P.'!W$17:W$118,"&gt;0")</f>
        <v>0</v>
      </c>
      <c r="AQ89" s="194">
        <f>SUMIFS('PLAN ACCIÓN Y SEGUIMIENTO P.P.'!DI$17:DI$118,'PLAN ACCIÓN Y SEGUIMIENTO P.P.'!F$17:F$118,AN89,'PLAN ACCIÓN Y SEGUIMIENTO P.P.'!AG$17:AG$118,"&gt;0")</f>
        <v>0</v>
      </c>
      <c r="AR89" s="93" t="str">
        <f t="shared" si="72"/>
        <v>REVISAR</v>
      </c>
      <c r="AS89" s="191" t="str">
        <f t="shared" si="73"/>
        <v>REVISAR</v>
      </c>
      <c r="AV89" s="110"/>
      <c r="AW89" s="110"/>
      <c r="AX89" s="110"/>
      <c r="AY89" s="110"/>
    </row>
    <row r="90" spans="18:60" s="2" customFormat="1" ht="31.5">
      <c r="U90" s="110"/>
      <c r="V90" s="110"/>
      <c r="W90" s="110"/>
      <c r="X90" s="110"/>
      <c r="Z90" s="108"/>
      <c r="AA90" s="108"/>
      <c r="AB90" s="108"/>
      <c r="AC90" s="108"/>
      <c r="AD90" s="108"/>
      <c r="AE90" s="108"/>
      <c r="AF90" s="108"/>
      <c r="AG90" s="92" t="str">
        <f>+'PLAN ACCIÓN Y SEGUIMIENTO P.P.'!F96</f>
        <v>Lineamiento 79: Talleres realizados sobre masculinidades no violentas</v>
      </c>
      <c r="AH90" s="186">
        <f>SUMIFS('PLAN ACCIÓN Y SEGUIMIENTO P.P.'!DB$17:DB$118,'PLAN ACCIÓN Y SEGUIMIENTO P.P.'!F$17:F$118,$AG90,'PLAN ACCIÓN Y SEGUIMIENTO P.P.'!W$17:W$118,"&gt;0")</f>
        <v>0</v>
      </c>
      <c r="AI90" s="98">
        <v>0.5</v>
      </c>
      <c r="AJ90" s="99">
        <f>SUMIFS('PLAN ACCIÓN Y SEGUIMIENTO P.P.'!DK$17:DK$118,'PLAN ACCIÓN Y SEGUIMIENTO P.P.'!F$17:F$118,$AG90,'PLAN ACCIÓN Y SEGUIMIENTO P.P.'!AG$17:AG$118,"&gt;0")</f>
        <v>0</v>
      </c>
      <c r="AK90" s="98">
        <v>1</v>
      </c>
      <c r="AN90" s="92" t="str">
        <f t="shared" si="71"/>
        <v>Lineamiento 79: Talleres realizados sobre masculinidades no violentas</v>
      </c>
      <c r="AO90" s="95">
        <f>SUMIFS('PLAN ACCIÓN Y SEGUIMIENTO P.P.'!AW$17:AW$118,'PLAN ACCIÓN Y SEGUIMIENTO P.P.'!F$17:F$118,$AN90,'PLAN ACCIÓN Y SEGUIMIENTO P.P.'!W$17:W$118,"&gt;0")+SUMIFS('PLAN ACCIÓN Y SEGUIMIENTO P.P.'!AY$17:AY$118,'PLAN ACCIÓN Y SEGUIMIENTO P.P.'!F$17:F$118,$AN90,'PLAN ACCIÓN Y SEGUIMIENTO P.P.'!W$17:W$118,"&gt;0")</f>
        <v>0</v>
      </c>
      <c r="AP90" s="192">
        <f>SUMIFS('PLAN ACCIÓN Y SEGUIMIENTO P.P.'!CZ$17:CZ$118,'PLAN ACCIÓN Y SEGUIMIENTO P.P.'!F$17:F$118,$AN90,'PLAN ACCIÓN Y SEGUIMIENTO P.P.'!W$17:W$118,"&gt;0")</f>
        <v>0</v>
      </c>
      <c r="AQ90" s="194">
        <f>SUMIFS('PLAN ACCIÓN Y SEGUIMIENTO P.P.'!DI$17:DI$118,'PLAN ACCIÓN Y SEGUIMIENTO P.P.'!F$17:F$118,AN90,'PLAN ACCIÓN Y SEGUIMIENTO P.P.'!AG$17:AG$118,"&gt;0")</f>
        <v>0</v>
      </c>
      <c r="AR90" s="93" t="str">
        <f t="shared" si="72"/>
        <v>REVISAR</v>
      </c>
      <c r="AS90" s="191" t="str">
        <f t="shared" si="73"/>
        <v>REVISAR</v>
      </c>
      <c r="AV90" s="110"/>
      <c r="AW90" s="110"/>
      <c r="AX90" s="110"/>
      <c r="AY90" s="110"/>
      <c r="AZ90" s="110"/>
      <c r="BA90" s="110"/>
      <c r="BB90" s="110"/>
      <c r="BC90" s="110"/>
      <c r="BD90" s="110"/>
      <c r="BE90" s="110"/>
      <c r="BF90" s="110"/>
      <c r="BG90" s="110"/>
      <c r="BH90" s="110"/>
    </row>
    <row r="91" spans="18:60" s="2" customFormat="1" ht="31.5">
      <c r="U91" s="110"/>
      <c r="V91" s="110"/>
      <c r="W91" s="110"/>
      <c r="X91" s="110"/>
      <c r="Z91" s="108"/>
      <c r="AA91" s="108"/>
      <c r="AB91" s="108"/>
      <c r="AC91" s="108"/>
      <c r="AD91" s="108"/>
      <c r="AE91" s="108"/>
      <c r="AF91" s="108"/>
      <c r="AG91" s="92" t="str">
        <f>+'PLAN ACCIÓN Y SEGUIMIENTO P.P.'!F97</f>
        <v xml:space="preserve">Lineamiento 80: Investigaciones realizadas sobre temas de género y masculinidades no violentas. </v>
      </c>
      <c r="AH91" s="186">
        <f>SUMIFS('PLAN ACCIÓN Y SEGUIMIENTO P.P.'!DB$17:DB$118,'PLAN ACCIÓN Y SEGUIMIENTO P.P.'!F$17:F$118,$AG91,'PLAN ACCIÓN Y SEGUIMIENTO P.P.'!W$17:W$118,"&gt;0")</f>
        <v>0</v>
      </c>
      <c r="AI91" s="98">
        <v>0.5</v>
      </c>
      <c r="AJ91" s="99">
        <f>SUMIFS('PLAN ACCIÓN Y SEGUIMIENTO P.P.'!DK$17:DK$118,'PLAN ACCIÓN Y SEGUIMIENTO P.P.'!F$17:F$118,$AG91,'PLAN ACCIÓN Y SEGUIMIENTO P.P.'!AG$17:AG$118,"&gt;0")</f>
        <v>0</v>
      </c>
      <c r="AK91" s="98">
        <v>1</v>
      </c>
      <c r="AN91" s="92" t="str">
        <f t="shared" si="71"/>
        <v xml:space="preserve">Lineamiento 80: Investigaciones realizadas sobre temas de género y masculinidades no violentas. </v>
      </c>
      <c r="AO91" s="95">
        <f>SUMIFS('PLAN ACCIÓN Y SEGUIMIENTO P.P.'!AW$17:AW$118,'PLAN ACCIÓN Y SEGUIMIENTO P.P.'!F$17:F$118,$AN91,'PLAN ACCIÓN Y SEGUIMIENTO P.P.'!W$17:W$118,"&gt;0")+SUMIFS('PLAN ACCIÓN Y SEGUIMIENTO P.P.'!AY$17:AY$118,'PLAN ACCIÓN Y SEGUIMIENTO P.P.'!F$17:F$118,$AN91,'PLAN ACCIÓN Y SEGUIMIENTO P.P.'!W$17:W$118,"&gt;0")</f>
        <v>0</v>
      </c>
      <c r="AP91" s="192">
        <f>SUMIFS('PLAN ACCIÓN Y SEGUIMIENTO P.P.'!CZ$17:CZ$118,'PLAN ACCIÓN Y SEGUIMIENTO P.P.'!F$17:F$118,$AN91,'PLAN ACCIÓN Y SEGUIMIENTO P.P.'!W$17:W$118,"&gt;0")</f>
        <v>0</v>
      </c>
      <c r="AQ91" s="194">
        <f>SUMIFS('PLAN ACCIÓN Y SEGUIMIENTO P.P.'!DI$17:DI$118,'PLAN ACCIÓN Y SEGUIMIENTO P.P.'!F$17:F$118,AN91,'PLAN ACCIÓN Y SEGUIMIENTO P.P.'!AG$17:AG$118,"&gt;0")</f>
        <v>0</v>
      </c>
      <c r="AR91" s="93" t="str">
        <f t="shared" si="72"/>
        <v>REVISAR</v>
      </c>
      <c r="AS91" s="191" t="str">
        <f t="shared" si="73"/>
        <v>REVISAR</v>
      </c>
      <c r="AV91" s="147"/>
      <c r="AW91" s="147"/>
      <c r="AX91" s="147"/>
      <c r="AY91" s="147"/>
      <c r="AZ91" s="104"/>
      <c r="BA91" s="104"/>
      <c r="BB91" s="104"/>
      <c r="BC91" s="104"/>
      <c r="BD91" s="104"/>
      <c r="BE91" s="104"/>
      <c r="BF91" s="104"/>
      <c r="BG91" s="104"/>
      <c r="BH91" s="104"/>
    </row>
    <row r="92" spans="18:60" s="2" customFormat="1" ht="78.75">
      <c r="R92" s="110"/>
      <c r="S92" s="110"/>
      <c r="T92" s="110"/>
      <c r="U92" s="110"/>
      <c r="V92" s="110"/>
      <c r="W92" s="110"/>
      <c r="X92" s="110"/>
      <c r="Y92" s="110"/>
      <c r="Z92" s="111"/>
      <c r="AA92" s="111"/>
      <c r="AB92" s="111"/>
      <c r="AC92" s="111"/>
      <c r="AD92" s="111"/>
      <c r="AE92" s="111"/>
      <c r="AF92" s="111"/>
      <c r="AG92" s="92" t="str">
        <f>+'PLAN ACCIÓN Y SEGUIMIENTO P.P.'!F98</f>
        <v>Lineamiento 81: Garantizar las medidas de protección para defensoras y lideresas en situación de riesgo (Lugar de acogida, gestión de medidas, reevaluación de estudios de riesgos efectivo, articulación interinstitucional para facilitar el asilo en casos de riesgo extremo)</v>
      </c>
      <c r="AH92" s="186">
        <f>SUMIFS('PLAN ACCIÓN Y SEGUIMIENTO P.P.'!DB$17:DB$118,'PLAN ACCIÓN Y SEGUIMIENTO P.P.'!F$17:F$118,$AG92,'PLAN ACCIÓN Y SEGUIMIENTO P.P.'!W$17:W$118,"&gt;0")</f>
        <v>0</v>
      </c>
      <c r="AI92" s="98">
        <v>0.5</v>
      </c>
      <c r="AJ92" s="99">
        <f>SUMIFS('PLAN ACCIÓN Y SEGUIMIENTO P.P.'!DK$17:DK$118,'PLAN ACCIÓN Y SEGUIMIENTO P.P.'!F$17:F$118,$AG92,'PLAN ACCIÓN Y SEGUIMIENTO P.P.'!AG$17:AG$118,"&gt;0")</f>
        <v>0</v>
      </c>
      <c r="AK92" s="98">
        <v>1</v>
      </c>
      <c r="AN92" s="92" t="str">
        <f t="shared" si="71"/>
        <v>Lineamiento 81: Garantizar las medidas de protección para defensoras y lideresas en situación de riesgo (Lugar de acogida, gestión de medidas, reevaluación de estudios de riesgos efectivo, articulación interinstitucional para facilitar el asilo en casos de riesgo extremo)</v>
      </c>
      <c r="AO92" s="95">
        <f>SUMIFS('PLAN ACCIÓN Y SEGUIMIENTO P.P.'!AW$17:AW$118,'PLAN ACCIÓN Y SEGUIMIENTO P.P.'!F$17:F$118,$AN92,'PLAN ACCIÓN Y SEGUIMIENTO P.P.'!W$17:W$118,"&gt;0")+SUMIFS('PLAN ACCIÓN Y SEGUIMIENTO P.P.'!AY$17:AY$118,'PLAN ACCIÓN Y SEGUIMIENTO P.P.'!F$17:F$118,$AN92,'PLAN ACCIÓN Y SEGUIMIENTO P.P.'!W$17:W$118,"&gt;0")</f>
        <v>0</v>
      </c>
      <c r="AP92" s="192">
        <f>SUMIFS('PLAN ACCIÓN Y SEGUIMIENTO P.P.'!CZ$17:CZ$118,'PLAN ACCIÓN Y SEGUIMIENTO P.P.'!F$17:F$118,$AN92,'PLAN ACCIÓN Y SEGUIMIENTO P.P.'!W$17:W$118,"&gt;0")</f>
        <v>0</v>
      </c>
      <c r="AQ92" s="194">
        <f>SUMIFS('PLAN ACCIÓN Y SEGUIMIENTO P.P.'!DI$17:DI$118,'PLAN ACCIÓN Y SEGUIMIENTO P.P.'!F$17:F$118,AN92,'PLAN ACCIÓN Y SEGUIMIENTO P.P.'!AG$17:AG$118,"&gt;0")</f>
        <v>0</v>
      </c>
      <c r="AR92" s="93" t="str">
        <f t="shared" si="72"/>
        <v>REVISAR</v>
      </c>
      <c r="AS92" s="191" t="str">
        <f t="shared" si="73"/>
        <v>REVISAR</v>
      </c>
      <c r="AV92" s="147"/>
      <c r="AW92" s="147"/>
      <c r="AX92" s="147"/>
      <c r="AY92" s="147"/>
      <c r="AZ92" s="104"/>
      <c r="BA92" s="104"/>
      <c r="BB92" s="104"/>
      <c r="BC92" s="104"/>
      <c r="BD92" s="104"/>
      <c r="BE92" s="104"/>
      <c r="BF92" s="104"/>
      <c r="BG92" s="104"/>
      <c r="BH92" s="104"/>
    </row>
    <row r="93" spans="18:60" s="2" customFormat="1" ht="31.5">
      <c r="R93" s="104"/>
      <c r="S93" s="104"/>
      <c r="T93" s="104"/>
      <c r="U93" s="104"/>
      <c r="V93" s="110"/>
      <c r="W93" s="110"/>
      <c r="X93" s="110"/>
      <c r="Y93" s="106"/>
      <c r="Z93" s="106"/>
      <c r="AA93" s="106"/>
      <c r="AB93" s="106"/>
      <c r="AC93" s="106"/>
      <c r="AD93" s="106"/>
      <c r="AE93" s="104"/>
      <c r="AF93" s="104"/>
      <c r="AG93" s="92" t="str">
        <f>+'PLAN ACCIÓN Y SEGUIMIENTO P.P.'!F99</f>
        <v>Lineamiento 82: Establecer protocolo de seguridad a lideresas sociales y defensoras de derechos humanos.</v>
      </c>
      <c r="AH93" s="186">
        <f>SUMIFS('PLAN ACCIÓN Y SEGUIMIENTO P.P.'!DB$17:DB$118,'PLAN ACCIÓN Y SEGUIMIENTO P.P.'!F$17:F$118,$AG93,'PLAN ACCIÓN Y SEGUIMIENTO P.P.'!W$17:W$118,"&gt;0")</f>
        <v>0</v>
      </c>
      <c r="AI93" s="98">
        <v>0.5</v>
      </c>
      <c r="AJ93" s="99">
        <f>SUMIFS('PLAN ACCIÓN Y SEGUIMIENTO P.P.'!DK$17:DK$118,'PLAN ACCIÓN Y SEGUIMIENTO P.P.'!F$17:F$118,$AG93,'PLAN ACCIÓN Y SEGUIMIENTO P.P.'!AG$17:AG$118,"&gt;0")</f>
        <v>0</v>
      </c>
      <c r="AK93" s="98">
        <v>1</v>
      </c>
      <c r="AN93" s="92" t="str">
        <f t="shared" si="71"/>
        <v>Lineamiento 82: Establecer protocolo de seguridad a lideresas sociales y defensoras de derechos humanos.</v>
      </c>
      <c r="AO93" s="95">
        <f>SUMIFS('PLAN ACCIÓN Y SEGUIMIENTO P.P.'!AW$17:AW$118,'PLAN ACCIÓN Y SEGUIMIENTO P.P.'!F$17:F$118,$AN93,'PLAN ACCIÓN Y SEGUIMIENTO P.P.'!W$17:W$118,"&gt;0")+SUMIFS('PLAN ACCIÓN Y SEGUIMIENTO P.P.'!AY$17:AY$118,'PLAN ACCIÓN Y SEGUIMIENTO P.P.'!F$17:F$118,$AN93,'PLAN ACCIÓN Y SEGUIMIENTO P.P.'!W$17:W$118,"&gt;0")</f>
        <v>0</v>
      </c>
      <c r="AP93" s="192">
        <f>SUMIFS('PLAN ACCIÓN Y SEGUIMIENTO P.P.'!CZ$17:CZ$118,'PLAN ACCIÓN Y SEGUIMIENTO P.P.'!F$17:F$118,$AN93,'PLAN ACCIÓN Y SEGUIMIENTO P.P.'!W$17:W$118,"&gt;0")</f>
        <v>0</v>
      </c>
      <c r="AQ93" s="194">
        <f>SUMIFS('PLAN ACCIÓN Y SEGUIMIENTO P.P.'!DI$17:DI$118,'PLAN ACCIÓN Y SEGUIMIENTO P.P.'!F$17:F$118,AN93,'PLAN ACCIÓN Y SEGUIMIENTO P.P.'!AG$17:AG$118,"&gt;0")</f>
        <v>0</v>
      </c>
      <c r="AR93" s="93" t="str">
        <f t="shared" si="72"/>
        <v>REVISAR</v>
      </c>
      <c r="AS93" s="191" t="str">
        <f t="shared" si="73"/>
        <v>REVISAR</v>
      </c>
      <c r="AV93" s="147"/>
      <c r="AW93" s="147"/>
      <c r="AX93" s="147"/>
      <c r="AY93" s="147"/>
      <c r="AZ93" s="104"/>
      <c r="BA93" s="104"/>
      <c r="BB93" s="104"/>
      <c r="BC93" s="104"/>
      <c r="BD93" s="104"/>
      <c r="BE93" s="104"/>
      <c r="BF93" s="104"/>
      <c r="BG93" s="104"/>
      <c r="BH93" s="104"/>
    </row>
    <row r="94" spans="18:60" s="2" customFormat="1" ht="63">
      <c r="R94" s="104"/>
      <c r="S94" s="104"/>
      <c r="T94" s="104"/>
      <c r="U94" s="104"/>
      <c r="V94" s="110"/>
      <c r="W94" s="110"/>
      <c r="X94" s="110"/>
      <c r="Y94" s="106"/>
      <c r="Z94" s="106"/>
      <c r="AA94" s="106"/>
      <c r="AB94" s="106"/>
      <c r="AC94" s="106"/>
      <c r="AD94" s="106"/>
      <c r="AE94" s="104"/>
      <c r="AF94" s="104"/>
      <c r="AG94" s="92" t="str">
        <f>+'PLAN ACCIÓN Y SEGUIMIENTO P.P.'!F100</f>
        <v>Lineamiento 83: Promover acciones encaminadas a garantizar la libertad religiosa, no estigmatización, discriminación, hostigamiento y de apología al odio por motivos religiosos, culturales y de orientación política y sexual diversa.</v>
      </c>
      <c r="AH94" s="186">
        <f>SUMIFS('PLAN ACCIÓN Y SEGUIMIENTO P.P.'!DB$17:DB$118,'PLAN ACCIÓN Y SEGUIMIENTO P.P.'!F$17:F$118,$AG94,'PLAN ACCIÓN Y SEGUIMIENTO P.P.'!W$17:W$118,"&gt;0")</f>
        <v>0</v>
      </c>
      <c r="AI94" s="98">
        <v>0.5</v>
      </c>
      <c r="AJ94" s="99">
        <f>SUMIFS('PLAN ACCIÓN Y SEGUIMIENTO P.P.'!DK$17:DK$118,'PLAN ACCIÓN Y SEGUIMIENTO P.P.'!F$17:F$118,$AG94,'PLAN ACCIÓN Y SEGUIMIENTO P.P.'!AG$17:AG$118,"&gt;0")</f>
        <v>0</v>
      </c>
      <c r="AK94" s="98">
        <v>1</v>
      </c>
      <c r="AN94" s="92" t="str">
        <f t="shared" si="71"/>
        <v>Lineamiento 83: Promover acciones encaminadas a garantizar la libertad religiosa, no estigmatización, discriminación, hostigamiento y de apología al odio por motivos religiosos, culturales y de orientación política y sexual diversa.</v>
      </c>
      <c r="AO94" s="95">
        <f>SUMIFS('PLAN ACCIÓN Y SEGUIMIENTO P.P.'!AW$17:AW$118,'PLAN ACCIÓN Y SEGUIMIENTO P.P.'!F$17:F$118,$AN94,'PLAN ACCIÓN Y SEGUIMIENTO P.P.'!W$17:W$118,"&gt;0")+SUMIFS('PLAN ACCIÓN Y SEGUIMIENTO P.P.'!AY$17:AY$118,'PLAN ACCIÓN Y SEGUIMIENTO P.P.'!F$17:F$118,$AN94,'PLAN ACCIÓN Y SEGUIMIENTO P.P.'!W$17:W$118,"&gt;0")</f>
        <v>0</v>
      </c>
      <c r="AP94" s="192">
        <f>SUMIFS('PLAN ACCIÓN Y SEGUIMIENTO P.P.'!CZ$17:CZ$118,'PLAN ACCIÓN Y SEGUIMIENTO P.P.'!F$17:F$118,$AN94,'PLAN ACCIÓN Y SEGUIMIENTO P.P.'!W$17:W$118,"&gt;0")</f>
        <v>0</v>
      </c>
      <c r="AQ94" s="194">
        <f>SUMIFS('PLAN ACCIÓN Y SEGUIMIENTO P.P.'!DI$17:DI$118,'PLAN ACCIÓN Y SEGUIMIENTO P.P.'!F$17:F$118,AN94,'PLAN ACCIÓN Y SEGUIMIENTO P.P.'!AG$17:AG$118,"&gt;0")</f>
        <v>0</v>
      </c>
      <c r="AR94" s="93" t="str">
        <f t="shared" si="72"/>
        <v>REVISAR</v>
      </c>
      <c r="AS94" s="191" t="str">
        <f t="shared" si="73"/>
        <v>REVISAR</v>
      </c>
      <c r="AV94" s="147"/>
      <c r="AW94" s="147"/>
      <c r="AX94" s="147"/>
      <c r="AY94" s="147"/>
      <c r="AZ94" s="104"/>
      <c r="BA94" s="104"/>
      <c r="BB94" s="104"/>
      <c r="BC94" s="104"/>
      <c r="BD94" s="104"/>
      <c r="BE94" s="104"/>
      <c r="BF94" s="104"/>
      <c r="BG94" s="104"/>
      <c r="BH94" s="104"/>
    </row>
    <row r="95" spans="18:60" s="2" customFormat="1" ht="47.25">
      <c r="R95" s="104"/>
      <c r="S95" s="104"/>
      <c r="T95" s="104"/>
      <c r="U95" s="104"/>
      <c r="V95" s="110"/>
      <c r="W95" s="110"/>
      <c r="X95" s="110"/>
      <c r="Y95" s="106"/>
      <c r="Z95" s="106"/>
      <c r="AA95" s="106"/>
      <c r="AB95" s="106"/>
      <c r="AC95" s="106"/>
      <c r="AD95" s="106"/>
      <c r="AE95" s="104"/>
      <c r="AF95" s="104"/>
      <c r="AG95" s="92" t="str">
        <f>+'PLAN ACCIÓN Y SEGUIMIENTO P.P.'!F101</f>
        <v xml:space="preserve">Lineamiento 84: Desarrollar una estrategia de reincorporación comunitaria, tomando como base el CONPES 3931 de 2018. 
</v>
      </c>
      <c r="AH95" s="186">
        <f>SUMIFS('PLAN ACCIÓN Y SEGUIMIENTO P.P.'!DB$17:DB$118,'PLAN ACCIÓN Y SEGUIMIENTO P.P.'!F$17:F$118,$AG95,'PLAN ACCIÓN Y SEGUIMIENTO P.P.'!W$17:W$118,"&gt;0")</f>
        <v>0</v>
      </c>
      <c r="AI95" s="98">
        <v>0.5</v>
      </c>
      <c r="AJ95" s="99">
        <f>SUMIFS('PLAN ACCIÓN Y SEGUIMIENTO P.P.'!DK$17:DK$118,'PLAN ACCIÓN Y SEGUIMIENTO P.P.'!F$17:F$118,$AG95,'PLAN ACCIÓN Y SEGUIMIENTO P.P.'!AG$17:AG$118,"&gt;0")</f>
        <v>0</v>
      </c>
      <c r="AK95" s="98">
        <v>1</v>
      </c>
      <c r="AN95" s="92" t="str">
        <f t="shared" si="71"/>
        <v xml:space="preserve">Lineamiento 84: Desarrollar una estrategia de reincorporación comunitaria, tomando como base el CONPES 3931 de 2018. 
</v>
      </c>
      <c r="AO95" s="95">
        <f>SUMIFS('PLAN ACCIÓN Y SEGUIMIENTO P.P.'!AW$17:AW$118,'PLAN ACCIÓN Y SEGUIMIENTO P.P.'!F$17:F$118,$AN95,'PLAN ACCIÓN Y SEGUIMIENTO P.P.'!W$17:W$118,"&gt;0")+SUMIFS('PLAN ACCIÓN Y SEGUIMIENTO P.P.'!AY$17:AY$118,'PLAN ACCIÓN Y SEGUIMIENTO P.P.'!F$17:F$118,$AN95,'PLAN ACCIÓN Y SEGUIMIENTO P.P.'!W$17:W$118,"&gt;0")</f>
        <v>0</v>
      </c>
      <c r="AP95" s="192">
        <f>SUMIFS('PLAN ACCIÓN Y SEGUIMIENTO P.P.'!CZ$17:CZ$118,'PLAN ACCIÓN Y SEGUIMIENTO P.P.'!F$17:F$118,$AN95,'PLAN ACCIÓN Y SEGUIMIENTO P.P.'!W$17:W$118,"&gt;0")</f>
        <v>0</v>
      </c>
      <c r="AQ95" s="194">
        <f>SUMIFS('PLAN ACCIÓN Y SEGUIMIENTO P.P.'!DI$17:DI$118,'PLAN ACCIÓN Y SEGUIMIENTO P.P.'!F$17:F$118,AN95,'PLAN ACCIÓN Y SEGUIMIENTO P.P.'!AG$17:AG$118,"&gt;0")</f>
        <v>0</v>
      </c>
      <c r="AR95" s="93" t="str">
        <f t="shared" si="72"/>
        <v>REVISAR</v>
      </c>
      <c r="AS95" s="191" t="str">
        <f t="shared" si="73"/>
        <v>REVISAR</v>
      </c>
      <c r="AV95" s="147"/>
      <c r="AW95" s="147"/>
      <c r="AX95" s="147"/>
      <c r="AY95" s="147"/>
      <c r="AZ95" s="104"/>
      <c r="BA95" s="104"/>
      <c r="BB95" s="104"/>
      <c r="BC95" s="104"/>
      <c r="BD95" s="104"/>
      <c r="BE95" s="104"/>
      <c r="BF95" s="104"/>
      <c r="BG95" s="104"/>
      <c r="BH95" s="104"/>
    </row>
    <row r="96" spans="18:60" s="2" customFormat="1" ht="47.25">
      <c r="R96" s="104"/>
      <c r="S96" s="104"/>
      <c r="T96" s="104"/>
      <c r="U96" s="104"/>
      <c r="V96" s="110"/>
      <c r="W96" s="110"/>
      <c r="X96" s="110"/>
      <c r="Y96" s="106"/>
      <c r="Z96" s="106"/>
      <c r="AA96" s="106"/>
      <c r="AB96" s="106"/>
      <c r="AC96" s="106"/>
      <c r="AD96" s="106"/>
      <c r="AE96" s="104"/>
      <c r="AF96" s="104"/>
      <c r="AG96" s="92" t="str">
        <f>+'PLAN ACCIÓN Y SEGUIMIENTO P.P.'!F102</f>
        <v>Lineamiento 85: Promover la formación en derechos humanos de las mujeres no organizadas víctimas del conflicto armado en las comunas y corregimientos.</v>
      </c>
      <c r="AH96" s="186">
        <f>SUMIFS('PLAN ACCIÓN Y SEGUIMIENTO P.P.'!DB$17:DB$118,'PLAN ACCIÓN Y SEGUIMIENTO P.P.'!F$17:F$118,$AG96,'PLAN ACCIÓN Y SEGUIMIENTO P.P.'!W$17:W$118,"&gt;0")</f>
        <v>0</v>
      </c>
      <c r="AI96" s="98">
        <v>0.5</v>
      </c>
      <c r="AJ96" s="99">
        <f>SUMIFS('PLAN ACCIÓN Y SEGUIMIENTO P.P.'!DK$17:DK$118,'PLAN ACCIÓN Y SEGUIMIENTO P.P.'!F$17:F$118,$AG96,'PLAN ACCIÓN Y SEGUIMIENTO P.P.'!AG$17:AG$118,"&gt;0")</f>
        <v>0</v>
      </c>
      <c r="AK96" s="98">
        <v>1</v>
      </c>
      <c r="AN96" s="92" t="str">
        <f t="shared" si="71"/>
        <v>Lineamiento 85: Promover la formación en derechos humanos de las mujeres no organizadas víctimas del conflicto armado en las comunas y corregimientos.</v>
      </c>
      <c r="AO96" s="95">
        <f>SUMIFS('PLAN ACCIÓN Y SEGUIMIENTO P.P.'!AW$17:AW$118,'PLAN ACCIÓN Y SEGUIMIENTO P.P.'!F$17:F$118,$AN96,'PLAN ACCIÓN Y SEGUIMIENTO P.P.'!W$17:W$118,"&gt;0")+SUMIFS('PLAN ACCIÓN Y SEGUIMIENTO P.P.'!AY$17:AY$118,'PLAN ACCIÓN Y SEGUIMIENTO P.P.'!F$17:F$118,$AN96,'PLAN ACCIÓN Y SEGUIMIENTO P.P.'!W$17:W$118,"&gt;0")</f>
        <v>0</v>
      </c>
      <c r="AP96" s="192">
        <f>SUMIFS('PLAN ACCIÓN Y SEGUIMIENTO P.P.'!CZ$17:CZ$118,'PLAN ACCIÓN Y SEGUIMIENTO P.P.'!F$17:F$118,$AN96,'PLAN ACCIÓN Y SEGUIMIENTO P.P.'!W$17:W$118,"&gt;0")</f>
        <v>0</v>
      </c>
      <c r="AQ96" s="194">
        <f>SUMIFS('PLAN ACCIÓN Y SEGUIMIENTO P.P.'!DI$17:DI$118,'PLAN ACCIÓN Y SEGUIMIENTO P.P.'!F$17:F$118,AN96,'PLAN ACCIÓN Y SEGUIMIENTO P.P.'!AG$17:AG$118,"&gt;0")</f>
        <v>0</v>
      </c>
      <c r="AR96" s="93" t="str">
        <f t="shared" si="72"/>
        <v>REVISAR</v>
      </c>
      <c r="AS96" s="191" t="str">
        <f t="shared" si="73"/>
        <v>REVISAR</v>
      </c>
      <c r="AV96" s="147"/>
      <c r="AW96" s="147"/>
      <c r="AX96" s="147"/>
      <c r="AY96" s="147"/>
      <c r="AZ96" s="104"/>
      <c r="BA96" s="104"/>
      <c r="BB96" s="104"/>
      <c r="BC96" s="104"/>
      <c r="BD96" s="104"/>
      <c r="BE96" s="104"/>
      <c r="BF96" s="104"/>
      <c r="BG96" s="104"/>
      <c r="BH96" s="104"/>
    </row>
    <row r="97" spans="2:60" s="2" customFormat="1" ht="47.25">
      <c r="R97" s="104"/>
      <c r="S97" s="104"/>
      <c r="T97" s="104"/>
      <c r="U97" s="104"/>
      <c r="V97" s="110"/>
      <c r="W97" s="110"/>
      <c r="X97" s="110"/>
      <c r="Y97" s="106"/>
      <c r="Z97" s="106"/>
      <c r="AA97" s="106"/>
      <c r="AB97" s="106"/>
      <c r="AC97" s="106"/>
      <c r="AD97" s="106"/>
      <c r="AE97" s="104"/>
      <c r="AF97" s="104"/>
      <c r="AG97" s="92" t="str">
        <f>+'PLAN ACCIÓN Y SEGUIMIENTO P.P.'!F103</f>
        <v>Lineamiento 86: Promover espacios de autocuidado y autoprotección a lideresas y defensoras de derechos humanos.</v>
      </c>
      <c r="AH97" s="186">
        <f>SUMIFS('PLAN ACCIÓN Y SEGUIMIENTO P.P.'!DB$17:DB$118,'PLAN ACCIÓN Y SEGUIMIENTO P.P.'!F$17:F$118,$AG97,'PLAN ACCIÓN Y SEGUIMIENTO P.P.'!W$17:W$118,"&gt;0")</f>
        <v>0</v>
      </c>
      <c r="AI97" s="98">
        <v>0.5</v>
      </c>
      <c r="AJ97" s="99">
        <f>SUMIFS('PLAN ACCIÓN Y SEGUIMIENTO P.P.'!DK$17:DK$118,'PLAN ACCIÓN Y SEGUIMIENTO P.P.'!F$17:F$118,$AG97,'PLAN ACCIÓN Y SEGUIMIENTO P.P.'!AG$17:AG$118,"&gt;0")</f>
        <v>0</v>
      </c>
      <c r="AK97" s="98">
        <v>1</v>
      </c>
      <c r="AN97" s="92" t="str">
        <f t="shared" si="71"/>
        <v>Lineamiento 86: Promover espacios de autocuidado y autoprotección a lideresas y defensoras de derechos humanos.</v>
      </c>
      <c r="AO97" s="95">
        <f>SUMIFS('PLAN ACCIÓN Y SEGUIMIENTO P.P.'!AW$17:AW$118,'PLAN ACCIÓN Y SEGUIMIENTO P.P.'!F$17:F$118,$AN97,'PLAN ACCIÓN Y SEGUIMIENTO P.P.'!W$17:W$118,"&gt;0")+SUMIFS('PLAN ACCIÓN Y SEGUIMIENTO P.P.'!AY$17:AY$118,'PLAN ACCIÓN Y SEGUIMIENTO P.P.'!F$17:F$118,$AN97,'PLAN ACCIÓN Y SEGUIMIENTO P.P.'!W$17:W$118,"&gt;0")</f>
        <v>0</v>
      </c>
      <c r="AP97" s="192">
        <f>SUMIFS('PLAN ACCIÓN Y SEGUIMIENTO P.P.'!CZ$17:CZ$118,'PLAN ACCIÓN Y SEGUIMIENTO P.P.'!F$17:F$118,$AN97,'PLAN ACCIÓN Y SEGUIMIENTO P.P.'!W$17:W$118,"&gt;0")</f>
        <v>0</v>
      </c>
      <c r="AQ97" s="194">
        <f>SUMIFS('PLAN ACCIÓN Y SEGUIMIENTO P.P.'!DI$17:DI$118,'PLAN ACCIÓN Y SEGUIMIENTO P.P.'!F$17:F$118,AN97,'PLAN ACCIÓN Y SEGUIMIENTO P.P.'!AG$17:AG$118,"&gt;0")</f>
        <v>0</v>
      </c>
      <c r="AR97" s="93" t="str">
        <f t="shared" si="72"/>
        <v>REVISAR</v>
      </c>
      <c r="AS97" s="191" t="str">
        <f t="shared" si="73"/>
        <v>REVISAR</v>
      </c>
      <c r="AV97" s="147"/>
      <c r="AW97" s="147"/>
      <c r="AX97" s="147"/>
      <c r="AY97" s="147"/>
      <c r="AZ97" s="104"/>
      <c r="BA97" s="104"/>
      <c r="BB97" s="104"/>
      <c r="BC97" s="104"/>
      <c r="BD97" s="104"/>
      <c r="BE97" s="104"/>
      <c r="BF97" s="104"/>
      <c r="BG97" s="104"/>
      <c r="BH97" s="104"/>
    </row>
    <row r="98" spans="2:60" s="2" customFormat="1" ht="63">
      <c r="B98" s="110"/>
      <c r="C98" s="110"/>
      <c r="D98" s="110"/>
      <c r="E98" s="110"/>
      <c r="F98" s="110"/>
      <c r="G98" s="110"/>
      <c r="H98" s="110"/>
      <c r="I98" s="110"/>
      <c r="J98" s="110"/>
      <c r="K98" s="110"/>
      <c r="L98" s="110"/>
      <c r="M98" s="110"/>
      <c r="N98" s="110"/>
      <c r="O98" s="110"/>
      <c r="P98" s="110"/>
      <c r="Q98" s="110"/>
      <c r="R98" s="104"/>
      <c r="S98" s="104"/>
      <c r="T98" s="104"/>
      <c r="U98" s="104"/>
      <c r="V98" s="110"/>
      <c r="W98" s="110"/>
      <c r="X98" s="110"/>
      <c r="Y98" s="106"/>
      <c r="Z98" s="106"/>
      <c r="AA98" s="106"/>
      <c r="AB98" s="106"/>
      <c r="AC98" s="106"/>
      <c r="AD98" s="106"/>
      <c r="AE98" s="104"/>
      <c r="AF98" s="104"/>
      <c r="AG98" s="92" t="str">
        <f>+'PLAN ACCIÓN Y SEGUIMIENTO P.P.'!F104</f>
        <v xml:space="preserve">Lineamiento 87: Brindar capacitación a los funcionarias/osos  sobre el programa integral de garantías a lideresas y defensoras de Derechos Humanos. 
</v>
      </c>
      <c r="AH98" s="186">
        <f>SUMIFS('PLAN ACCIÓN Y SEGUIMIENTO P.P.'!DB$17:DB$118,'PLAN ACCIÓN Y SEGUIMIENTO P.P.'!F$17:F$118,$AG98,'PLAN ACCIÓN Y SEGUIMIENTO P.P.'!W$17:W$118,"&gt;0")</f>
        <v>0</v>
      </c>
      <c r="AI98" s="98">
        <v>0.5</v>
      </c>
      <c r="AJ98" s="99">
        <f>SUMIFS('PLAN ACCIÓN Y SEGUIMIENTO P.P.'!DK$17:DK$118,'PLAN ACCIÓN Y SEGUIMIENTO P.P.'!F$17:F$118,$AG98,'PLAN ACCIÓN Y SEGUIMIENTO P.P.'!AG$17:AG$118,"&gt;0")</f>
        <v>0</v>
      </c>
      <c r="AK98" s="98">
        <v>1</v>
      </c>
      <c r="AL98" s="110"/>
      <c r="AM98" s="110"/>
      <c r="AN98" s="92" t="str">
        <f t="shared" ref="AN98:AN109" si="74">AG98</f>
        <v xml:space="preserve">Lineamiento 87: Brindar capacitación a los funcionarias/osos  sobre el programa integral de garantías a lideresas y defensoras de Derechos Humanos. 
</v>
      </c>
      <c r="AO98" s="95">
        <f>SUMIFS('PLAN ACCIÓN Y SEGUIMIENTO P.P.'!AW$17:AW$118,'PLAN ACCIÓN Y SEGUIMIENTO P.P.'!F$17:F$118,$AN98,'PLAN ACCIÓN Y SEGUIMIENTO P.P.'!W$17:W$118,"&gt;0")+SUMIFS('PLAN ACCIÓN Y SEGUIMIENTO P.P.'!AY$17:AY$118,'PLAN ACCIÓN Y SEGUIMIENTO P.P.'!F$17:F$118,$AN98,'PLAN ACCIÓN Y SEGUIMIENTO P.P.'!W$17:W$118,"&gt;0")</f>
        <v>0</v>
      </c>
      <c r="AP98" s="192">
        <f>SUMIFS('PLAN ACCIÓN Y SEGUIMIENTO P.P.'!CZ$17:CZ$118,'PLAN ACCIÓN Y SEGUIMIENTO P.P.'!F$17:F$118,$AN98,'PLAN ACCIÓN Y SEGUIMIENTO P.P.'!W$17:W$118,"&gt;0")</f>
        <v>0</v>
      </c>
      <c r="AQ98" s="194">
        <f>SUMIFS('PLAN ACCIÓN Y SEGUIMIENTO P.P.'!DI$17:DI$118,'PLAN ACCIÓN Y SEGUIMIENTO P.P.'!F$17:F$118,AN98,'PLAN ACCIÓN Y SEGUIMIENTO P.P.'!AG$17:AG$118,"&gt;0")</f>
        <v>0</v>
      </c>
      <c r="AR98" s="93" t="str">
        <f t="shared" ref="AR98:AR109" si="75">IFERROR(((AP98*100%)/AO98),"REVISAR")</f>
        <v>REVISAR</v>
      </c>
      <c r="AS98" s="191" t="str">
        <f t="shared" ref="AS98:AS109" si="76">IFERROR(((AQ98*100%)/AO98),"REVISAR")</f>
        <v>REVISAR</v>
      </c>
      <c r="AT98" s="110"/>
      <c r="AU98" s="110"/>
      <c r="AV98" s="147"/>
      <c r="AW98" s="147"/>
      <c r="AX98" s="147"/>
      <c r="AY98" s="147"/>
      <c r="AZ98" s="104"/>
      <c r="BA98" s="104"/>
      <c r="BB98" s="104"/>
      <c r="BC98" s="104"/>
      <c r="BD98" s="104"/>
      <c r="BE98" s="104"/>
      <c r="BF98" s="104"/>
      <c r="BG98" s="104"/>
      <c r="BH98" s="104"/>
    </row>
    <row r="99" spans="2:60" ht="31.5">
      <c r="B99" s="104"/>
      <c r="C99" s="104"/>
      <c r="D99" s="104"/>
      <c r="E99" s="104"/>
      <c r="F99" s="104"/>
      <c r="G99" s="104"/>
      <c r="J99" s="104"/>
      <c r="K99" s="104"/>
      <c r="L99" s="104"/>
      <c r="M99" s="104"/>
      <c r="N99" s="104"/>
      <c r="O99" s="104"/>
      <c r="R99" s="104"/>
      <c r="S99" s="104"/>
      <c r="T99" s="104"/>
      <c r="U99" s="104"/>
      <c r="V99" s="104"/>
      <c r="Y99" s="106"/>
      <c r="Z99" s="106"/>
      <c r="AA99" s="106"/>
      <c r="AB99" s="106"/>
      <c r="AC99" s="106"/>
      <c r="AD99" s="106"/>
      <c r="AG99" s="92" t="str">
        <f>+'PLAN ACCIÓN Y SEGUIMIENTO P.P.'!F105</f>
        <v>Lineamiento 88.Desarrollar acciones para garantizar  servicios establecidos en la ley 1448 de 2011 y el Auto 092 de 2010</v>
      </c>
      <c r="AH99" s="186">
        <f>SUMIFS('PLAN ACCIÓN Y SEGUIMIENTO P.P.'!DB$17:DB$118,'PLAN ACCIÓN Y SEGUIMIENTO P.P.'!F$17:F$118,$AG99,'PLAN ACCIÓN Y SEGUIMIENTO P.P.'!W$17:W$118,"&gt;0")</f>
        <v>0</v>
      </c>
      <c r="AI99" s="98">
        <v>0.5</v>
      </c>
      <c r="AJ99" s="99">
        <f>SUMIFS('PLAN ACCIÓN Y SEGUIMIENTO P.P.'!DK$17:DK$118,'PLAN ACCIÓN Y SEGUIMIENTO P.P.'!F$17:F$118,$AG99,'PLAN ACCIÓN Y SEGUIMIENTO P.P.'!AG$17:AG$118,"&gt;0")</f>
        <v>0</v>
      </c>
      <c r="AK99" s="98">
        <v>1</v>
      </c>
      <c r="AN99" s="92" t="str">
        <f t="shared" si="74"/>
        <v>Lineamiento 88.Desarrollar acciones para garantizar  servicios establecidos en la ley 1448 de 2011 y el Auto 092 de 2010</v>
      </c>
      <c r="AO99" s="95">
        <f>SUMIFS('PLAN ACCIÓN Y SEGUIMIENTO P.P.'!AW$17:AW$118,'PLAN ACCIÓN Y SEGUIMIENTO P.P.'!F$17:F$118,$AN99,'PLAN ACCIÓN Y SEGUIMIENTO P.P.'!W$17:W$118,"&gt;0")+SUMIFS('PLAN ACCIÓN Y SEGUIMIENTO P.P.'!AY$17:AY$118,'PLAN ACCIÓN Y SEGUIMIENTO P.P.'!F$17:F$118,$AN99,'PLAN ACCIÓN Y SEGUIMIENTO P.P.'!W$17:W$118,"&gt;0")</f>
        <v>0</v>
      </c>
      <c r="AP99" s="192">
        <f>SUMIFS('PLAN ACCIÓN Y SEGUIMIENTO P.P.'!CZ$17:CZ$118,'PLAN ACCIÓN Y SEGUIMIENTO P.P.'!F$17:F$118,$AN99,'PLAN ACCIÓN Y SEGUIMIENTO P.P.'!W$17:W$118,"&gt;0")</f>
        <v>0</v>
      </c>
      <c r="AQ99" s="194">
        <f>SUMIFS('PLAN ACCIÓN Y SEGUIMIENTO P.P.'!DI$17:DI$118,'PLAN ACCIÓN Y SEGUIMIENTO P.P.'!F$17:F$118,AN99,'PLAN ACCIÓN Y SEGUIMIENTO P.P.'!AG$17:AG$118,"&gt;0")</f>
        <v>0</v>
      </c>
      <c r="AR99" s="93" t="str">
        <f t="shared" si="75"/>
        <v>REVISAR</v>
      </c>
      <c r="AS99" s="191" t="str">
        <f t="shared" si="76"/>
        <v>REVISAR</v>
      </c>
      <c r="AV99" s="147"/>
      <c r="AW99" s="147"/>
      <c r="AX99" s="147"/>
      <c r="AY99" s="147"/>
      <c r="AZ99" s="104"/>
      <c r="BA99" s="104"/>
      <c r="BB99" s="104"/>
      <c r="BC99" s="104"/>
      <c r="BD99" s="104"/>
      <c r="BE99" s="104"/>
      <c r="BF99" s="104"/>
      <c r="BG99" s="104"/>
      <c r="BH99" s="104"/>
    </row>
    <row r="100" spans="2:60" ht="47.25">
      <c r="B100" s="104"/>
      <c r="C100" s="104"/>
      <c r="D100" s="104"/>
      <c r="E100" s="104"/>
      <c r="F100" s="104"/>
      <c r="G100" s="104"/>
      <c r="J100" s="104"/>
      <c r="K100" s="104"/>
      <c r="L100" s="104"/>
      <c r="M100" s="104"/>
      <c r="N100" s="104"/>
      <c r="O100" s="104"/>
      <c r="R100" s="104"/>
      <c r="S100" s="104"/>
      <c r="T100" s="104"/>
      <c r="U100" s="104"/>
      <c r="V100" s="104"/>
      <c r="Y100" s="106"/>
      <c r="Z100" s="106"/>
      <c r="AA100" s="106"/>
      <c r="AB100" s="106"/>
      <c r="AC100" s="106"/>
      <c r="AD100" s="106"/>
      <c r="AG100" s="92" t="str">
        <f>+'PLAN ACCIÓN Y SEGUIMIENTO P.P.'!F106</f>
        <v>Lineamiento 89: Desarrollar acciones para la apropiación del legado y las recomendaciones de la Comisión para el Esclarecimiento de la Verdad.</v>
      </c>
      <c r="AH100" s="186">
        <f>SUMIFS('PLAN ACCIÓN Y SEGUIMIENTO P.P.'!DB$17:DB$118,'PLAN ACCIÓN Y SEGUIMIENTO P.P.'!F$17:F$118,$AG100,'PLAN ACCIÓN Y SEGUIMIENTO P.P.'!W$17:W$118,"&gt;0")</f>
        <v>0</v>
      </c>
      <c r="AI100" s="98">
        <v>0.5</v>
      </c>
      <c r="AJ100" s="99">
        <f>SUMIFS('PLAN ACCIÓN Y SEGUIMIENTO P.P.'!DK$17:DK$118,'PLAN ACCIÓN Y SEGUIMIENTO P.P.'!F$17:F$118,$AG100,'PLAN ACCIÓN Y SEGUIMIENTO P.P.'!AG$17:AG$118,"&gt;0")</f>
        <v>0</v>
      </c>
      <c r="AK100" s="98">
        <v>1</v>
      </c>
      <c r="AN100" s="92" t="str">
        <f t="shared" si="74"/>
        <v>Lineamiento 89: Desarrollar acciones para la apropiación del legado y las recomendaciones de la Comisión para el Esclarecimiento de la Verdad.</v>
      </c>
      <c r="AO100" s="95">
        <f>SUMIFS('PLAN ACCIÓN Y SEGUIMIENTO P.P.'!AW$17:AW$118,'PLAN ACCIÓN Y SEGUIMIENTO P.P.'!F$17:F$118,$AN100,'PLAN ACCIÓN Y SEGUIMIENTO P.P.'!W$17:W$118,"&gt;0")+SUMIFS('PLAN ACCIÓN Y SEGUIMIENTO P.P.'!AY$17:AY$118,'PLAN ACCIÓN Y SEGUIMIENTO P.P.'!F$17:F$118,$AN100,'PLAN ACCIÓN Y SEGUIMIENTO P.P.'!W$17:W$118,"&gt;0")</f>
        <v>0</v>
      </c>
      <c r="AP100" s="192">
        <f>SUMIFS('PLAN ACCIÓN Y SEGUIMIENTO P.P.'!CZ$17:CZ$118,'PLAN ACCIÓN Y SEGUIMIENTO P.P.'!F$17:F$118,$AN100,'PLAN ACCIÓN Y SEGUIMIENTO P.P.'!W$17:W$118,"&gt;0")</f>
        <v>0</v>
      </c>
      <c r="AQ100" s="194">
        <f>SUMIFS('PLAN ACCIÓN Y SEGUIMIENTO P.P.'!DI$17:DI$118,'PLAN ACCIÓN Y SEGUIMIENTO P.P.'!F$17:F$118,AN100,'PLAN ACCIÓN Y SEGUIMIENTO P.P.'!AG$17:AG$118,"&gt;0")</f>
        <v>0</v>
      </c>
      <c r="AR100" s="93" t="str">
        <f t="shared" si="75"/>
        <v>REVISAR</v>
      </c>
      <c r="AS100" s="191" t="str">
        <f t="shared" si="76"/>
        <v>REVISAR</v>
      </c>
      <c r="AV100" s="147"/>
      <c r="AW100" s="147"/>
      <c r="AX100" s="147"/>
      <c r="AY100" s="147"/>
      <c r="AZ100" s="104"/>
      <c r="BA100" s="104"/>
      <c r="BB100" s="104"/>
      <c r="BC100" s="104"/>
      <c r="BD100" s="104"/>
      <c r="BE100" s="104"/>
      <c r="BF100" s="104"/>
      <c r="BG100" s="104"/>
      <c r="BH100" s="104"/>
    </row>
    <row r="101" spans="2:60" ht="31.5">
      <c r="B101" s="104"/>
      <c r="C101" s="104"/>
      <c r="D101" s="104"/>
      <c r="E101" s="104"/>
      <c r="F101" s="104"/>
      <c r="G101" s="104"/>
      <c r="J101" s="104"/>
      <c r="K101" s="104"/>
      <c r="L101" s="104"/>
      <c r="M101" s="104"/>
      <c r="N101" s="104"/>
      <c r="O101" s="104"/>
      <c r="R101" s="104"/>
      <c r="S101" s="104"/>
      <c r="T101" s="104"/>
      <c r="U101" s="104"/>
      <c r="V101" s="104"/>
      <c r="Y101" s="106"/>
      <c r="Z101" s="106"/>
      <c r="AA101" s="106"/>
      <c r="AB101" s="106"/>
      <c r="AC101" s="106"/>
      <c r="AD101" s="106"/>
      <c r="AG101" s="92" t="str">
        <f>+'PLAN ACCIÓN Y SEGUIMIENTO P.P.'!F107</f>
        <v>Lineamiento 90: Fortalecimiento de las organizaciones e iniciativas de mujeres que promueven la memoria histórica.</v>
      </c>
      <c r="AH101" s="186">
        <f>SUMIFS('PLAN ACCIÓN Y SEGUIMIENTO P.P.'!DB$17:DB$118,'PLAN ACCIÓN Y SEGUIMIENTO P.P.'!F$17:F$118,$AG101,'PLAN ACCIÓN Y SEGUIMIENTO P.P.'!W$17:W$118,"&gt;0")</f>
        <v>0</v>
      </c>
      <c r="AI101" s="98">
        <v>0.5</v>
      </c>
      <c r="AJ101" s="99">
        <f>SUMIFS('PLAN ACCIÓN Y SEGUIMIENTO P.P.'!DK$17:DK$118,'PLAN ACCIÓN Y SEGUIMIENTO P.P.'!F$17:F$118,$AG101,'PLAN ACCIÓN Y SEGUIMIENTO P.P.'!AG$17:AG$118,"&gt;0")</f>
        <v>0</v>
      </c>
      <c r="AK101" s="98">
        <v>1</v>
      </c>
      <c r="AN101" s="92" t="str">
        <f t="shared" si="74"/>
        <v>Lineamiento 90: Fortalecimiento de las organizaciones e iniciativas de mujeres que promueven la memoria histórica.</v>
      </c>
      <c r="AO101" s="95">
        <f>SUMIFS('PLAN ACCIÓN Y SEGUIMIENTO P.P.'!AW$17:AW$118,'PLAN ACCIÓN Y SEGUIMIENTO P.P.'!F$17:F$118,$AN101,'PLAN ACCIÓN Y SEGUIMIENTO P.P.'!W$17:W$118,"&gt;0")+SUMIFS('PLAN ACCIÓN Y SEGUIMIENTO P.P.'!AY$17:AY$118,'PLAN ACCIÓN Y SEGUIMIENTO P.P.'!F$17:F$118,$AN101,'PLAN ACCIÓN Y SEGUIMIENTO P.P.'!W$17:W$118,"&gt;0")</f>
        <v>0</v>
      </c>
      <c r="AP101" s="192">
        <f>SUMIFS('PLAN ACCIÓN Y SEGUIMIENTO P.P.'!CZ$17:CZ$118,'PLAN ACCIÓN Y SEGUIMIENTO P.P.'!F$17:F$118,$AN101,'PLAN ACCIÓN Y SEGUIMIENTO P.P.'!W$17:W$118,"&gt;0")</f>
        <v>0</v>
      </c>
      <c r="AQ101" s="194">
        <f>SUMIFS('PLAN ACCIÓN Y SEGUIMIENTO P.P.'!DI$17:DI$118,'PLAN ACCIÓN Y SEGUIMIENTO P.P.'!F$17:F$118,AN101,'PLAN ACCIÓN Y SEGUIMIENTO P.P.'!AG$17:AG$118,"&gt;0")</f>
        <v>0</v>
      </c>
      <c r="AR101" s="93" t="str">
        <f t="shared" si="75"/>
        <v>REVISAR</v>
      </c>
      <c r="AS101" s="191" t="str">
        <f t="shared" si="76"/>
        <v>REVISAR</v>
      </c>
      <c r="AV101" s="147"/>
      <c r="AW101" s="147"/>
      <c r="AX101" s="147"/>
      <c r="AY101" s="147"/>
      <c r="AZ101" s="104"/>
      <c r="BA101" s="104"/>
      <c r="BB101" s="104"/>
      <c r="BC101" s="104"/>
      <c r="BD101" s="104"/>
      <c r="BE101" s="104"/>
      <c r="BF101" s="104"/>
      <c r="BG101" s="104"/>
      <c r="BH101" s="104"/>
    </row>
    <row r="102" spans="2:60" ht="94.5">
      <c r="B102" s="104"/>
      <c r="C102" s="104"/>
      <c r="D102" s="104"/>
      <c r="E102" s="104"/>
      <c r="F102" s="104"/>
      <c r="G102" s="104"/>
      <c r="J102" s="104"/>
      <c r="K102" s="104"/>
      <c r="L102" s="104"/>
      <c r="M102" s="104"/>
      <c r="N102" s="104"/>
      <c r="O102" s="104"/>
      <c r="R102" s="104"/>
      <c r="S102" s="104"/>
      <c r="T102" s="104"/>
      <c r="U102" s="104"/>
      <c r="V102" s="104"/>
      <c r="Y102" s="106"/>
      <c r="Z102" s="106"/>
      <c r="AA102" s="106"/>
      <c r="AB102" s="106"/>
      <c r="AC102" s="106"/>
      <c r="AD102" s="106"/>
      <c r="AG102" s="92" t="str">
        <f>+'PLAN ACCIÓN Y SEGUIMIENTO P.P.'!F108</f>
        <v xml:space="preserve">Lineamiento 91: Propiciar un programa para mujeres campesinas, rurales, indígenas, negras/afrodescendientes víctimas del despojo y el abandono forzado de sus tierras que posibilite recuperar su vínculo histórico con la tierra y el territorio. 
</v>
      </c>
      <c r="AH102" s="186">
        <f>SUMIFS('PLAN ACCIÓN Y SEGUIMIENTO P.P.'!DB$17:DB$118,'PLAN ACCIÓN Y SEGUIMIENTO P.P.'!F$17:F$118,$AG102,'PLAN ACCIÓN Y SEGUIMIENTO P.P.'!W$17:W$118,"&gt;0")</f>
        <v>0</v>
      </c>
      <c r="AI102" s="98">
        <v>0.5</v>
      </c>
      <c r="AJ102" s="99">
        <f>SUMIFS('PLAN ACCIÓN Y SEGUIMIENTO P.P.'!DK$17:DK$118,'PLAN ACCIÓN Y SEGUIMIENTO P.P.'!F$17:F$118,$AG102,'PLAN ACCIÓN Y SEGUIMIENTO P.P.'!AG$17:AG$118,"&gt;0")</f>
        <v>0</v>
      </c>
      <c r="AK102" s="98">
        <v>1</v>
      </c>
      <c r="AN102" s="92" t="str">
        <f t="shared" si="74"/>
        <v xml:space="preserve">Lineamiento 91: Propiciar un programa para mujeres campesinas, rurales, indígenas, negras/afrodescendientes víctimas del despojo y el abandono forzado de sus tierras que posibilite recuperar su vínculo histórico con la tierra y el territorio. 
</v>
      </c>
      <c r="AO102" s="95">
        <f>SUMIFS('PLAN ACCIÓN Y SEGUIMIENTO P.P.'!AW$17:AW$118,'PLAN ACCIÓN Y SEGUIMIENTO P.P.'!F$17:F$118,$AN102,'PLAN ACCIÓN Y SEGUIMIENTO P.P.'!W$17:W$118,"&gt;0")+SUMIFS('PLAN ACCIÓN Y SEGUIMIENTO P.P.'!AY$17:AY$118,'PLAN ACCIÓN Y SEGUIMIENTO P.P.'!F$17:F$118,$AN102,'PLAN ACCIÓN Y SEGUIMIENTO P.P.'!W$17:W$118,"&gt;0")</f>
        <v>0</v>
      </c>
      <c r="AP102" s="192">
        <f>SUMIFS('PLAN ACCIÓN Y SEGUIMIENTO P.P.'!CZ$17:CZ$118,'PLAN ACCIÓN Y SEGUIMIENTO P.P.'!F$17:F$118,$AN102,'PLAN ACCIÓN Y SEGUIMIENTO P.P.'!W$17:W$118,"&gt;0")</f>
        <v>0</v>
      </c>
      <c r="AQ102" s="194">
        <f>SUMIFS('PLAN ACCIÓN Y SEGUIMIENTO P.P.'!DI$17:DI$118,'PLAN ACCIÓN Y SEGUIMIENTO P.P.'!F$17:F$118,AN102,'PLAN ACCIÓN Y SEGUIMIENTO P.P.'!AG$17:AG$118,"&gt;0")</f>
        <v>0</v>
      </c>
      <c r="AR102" s="93" t="str">
        <f t="shared" si="75"/>
        <v>REVISAR</v>
      </c>
      <c r="AS102" s="191" t="str">
        <f t="shared" si="76"/>
        <v>REVISAR</v>
      </c>
      <c r="AV102" s="147"/>
      <c r="AW102" s="147"/>
      <c r="AX102" s="147"/>
      <c r="AY102" s="147"/>
      <c r="AZ102" s="104"/>
      <c r="BA102" s="104"/>
      <c r="BB102" s="104"/>
      <c r="BC102" s="104"/>
      <c r="BD102" s="104"/>
      <c r="BE102" s="104"/>
      <c r="BF102" s="104"/>
      <c r="BG102" s="104"/>
      <c r="BH102" s="104"/>
    </row>
    <row r="103" spans="2:60" ht="47.25">
      <c r="B103" s="104"/>
      <c r="C103" s="104"/>
      <c r="D103" s="104"/>
      <c r="E103" s="104"/>
      <c r="F103" s="104"/>
      <c r="G103" s="104"/>
      <c r="J103" s="104"/>
      <c r="K103" s="104"/>
      <c r="L103" s="104"/>
      <c r="M103" s="104"/>
      <c r="N103" s="104"/>
      <c r="O103" s="104"/>
      <c r="R103" s="104"/>
      <c r="S103" s="104"/>
      <c r="T103" s="104"/>
      <c r="U103" s="104"/>
      <c r="V103" s="104"/>
      <c r="Y103" s="106"/>
      <c r="Z103" s="106"/>
      <c r="AA103" s="106"/>
      <c r="AB103" s="106"/>
      <c r="AC103" s="106"/>
      <c r="AD103" s="106"/>
      <c r="AG103" s="92" t="str">
        <f>+'PLAN ACCIÓN Y SEGUIMIENTO P.P.'!F109</f>
        <v>Lineamiento 92:  Promover acciones para el restablecimiento de derechos de las vícitimas de violencia sexual en el marco del conflicto armado interno CAI</v>
      </c>
      <c r="AH103" s="186">
        <f>SUMIFS('PLAN ACCIÓN Y SEGUIMIENTO P.P.'!DB$17:DB$118,'PLAN ACCIÓN Y SEGUIMIENTO P.P.'!F$17:F$118,$AG103,'PLAN ACCIÓN Y SEGUIMIENTO P.P.'!W$17:W$118,"&gt;0")</f>
        <v>0</v>
      </c>
      <c r="AI103" s="98">
        <v>0.5</v>
      </c>
      <c r="AJ103" s="99">
        <f>SUMIFS('PLAN ACCIÓN Y SEGUIMIENTO P.P.'!DK$17:DK$118,'PLAN ACCIÓN Y SEGUIMIENTO P.P.'!F$17:F$118,$AG103,'PLAN ACCIÓN Y SEGUIMIENTO P.P.'!AG$17:AG$118,"&gt;0")</f>
        <v>0</v>
      </c>
      <c r="AK103" s="98">
        <v>1</v>
      </c>
      <c r="AN103" s="92" t="str">
        <f t="shared" si="74"/>
        <v>Lineamiento 92:  Promover acciones para el restablecimiento de derechos de las vícitimas de violencia sexual en el marco del conflicto armado interno CAI</v>
      </c>
      <c r="AO103" s="95">
        <f>SUMIFS('PLAN ACCIÓN Y SEGUIMIENTO P.P.'!AW$17:AW$118,'PLAN ACCIÓN Y SEGUIMIENTO P.P.'!F$17:F$118,$AN103,'PLAN ACCIÓN Y SEGUIMIENTO P.P.'!W$17:W$118,"&gt;0")+SUMIFS('PLAN ACCIÓN Y SEGUIMIENTO P.P.'!AY$17:AY$118,'PLAN ACCIÓN Y SEGUIMIENTO P.P.'!F$17:F$118,$AN103,'PLAN ACCIÓN Y SEGUIMIENTO P.P.'!W$17:W$118,"&gt;0")</f>
        <v>0</v>
      </c>
      <c r="AP103" s="192">
        <f>SUMIFS('PLAN ACCIÓN Y SEGUIMIENTO P.P.'!CZ$17:CZ$118,'PLAN ACCIÓN Y SEGUIMIENTO P.P.'!F$17:F$118,$AN103,'PLAN ACCIÓN Y SEGUIMIENTO P.P.'!W$17:W$118,"&gt;0")</f>
        <v>0</v>
      </c>
      <c r="AQ103" s="194">
        <f>SUMIFS('PLAN ACCIÓN Y SEGUIMIENTO P.P.'!DI$17:DI$118,'PLAN ACCIÓN Y SEGUIMIENTO P.P.'!F$17:F$118,AN103,'PLAN ACCIÓN Y SEGUIMIENTO P.P.'!AG$17:AG$118,"&gt;0")</f>
        <v>0</v>
      </c>
      <c r="AR103" s="93" t="str">
        <f t="shared" si="75"/>
        <v>REVISAR</v>
      </c>
      <c r="AS103" s="191" t="str">
        <f t="shared" si="76"/>
        <v>REVISAR</v>
      </c>
      <c r="AV103" s="147"/>
      <c r="AW103" s="147"/>
      <c r="AX103" s="147"/>
      <c r="AY103" s="147"/>
      <c r="AZ103" s="104"/>
      <c r="BA103" s="104"/>
      <c r="BB103" s="104"/>
      <c r="BC103" s="104"/>
      <c r="BD103" s="104"/>
      <c r="BE103" s="104"/>
      <c r="BF103" s="104"/>
      <c r="BG103" s="104"/>
      <c r="BH103" s="104"/>
    </row>
    <row r="104" spans="2:60" ht="47.25">
      <c r="B104" s="104"/>
      <c r="C104" s="104"/>
      <c r="D104" s="104"/>
      <c r="E104" s="104"/>
      <c r="F104" s="104"/>
      <c r="G104" s="104"/>
      <c r="J104" s="104"/>
      <c r="K104" s="104"/>
      <c r="L104" s="104"/>
      <c r="M104" s="104"/>
      <c r="N104" s="104"/>
      <c r="O104" s="104"/>
      <c r="R104" s="104"/>
      <c r="S104" s="104"/>
      <c r="T104" s="104"/>
      <c r="U104" s="104"/>
      <c r="V104" s="104"/>
      <c r="Y104" s="106"/>
      <c r="Z104" s="106"/>
      <c r="AA104" s="106"/>
      <c r="AB104" s="106"/>
      <c r="AC104" s="106"/>
      <c r="AD104" s="106"/>
      <c r="AG104" s="92" t="str">
        <f>+'PLAN ACCIÓN Y SEGUIMIENTO P.P.'!F110</f>
        <v>Lineamiento 93: Impulsar la articulación de las recomendaciones del programa de ciudades seguras a la política de seguridad municipal.</v>
      </c>
      <c r="AH104" s="186">
        <f>SUMIFS('PLAN ACCIÓN Y SEGUIMIENTO P.P.'!DB$17:DB$118,'PLAN ACCIÓN Y SEGUIMIENTO P.P.'!F$17:F$118,$AG104,'PLAN ACCIÓN Y SEGUIMIENTO P.P.'!W$17:W$118,"&gt;0")</f>
        <v>0</v>
      </c>
      <c r="AI104" s="98">
        <v>0.5</v>
      </c>
      <c r="AJ104" s="99">
        <f>SUMIFS('PLAN ACCIÓN Y SEGUIMIENTO P.P.'!DK$17:DK$118,'PLAN ACCIÓN Y SEGUIMIENTO P.P.'!F$17:F$118,$AG104,'PLAN ACCIÓN Y SEGUIMIENTO P.P.'!AG$17:AG$118,"&gt;0")</f>
        <v>0</v>
      </c>
      <c r="AK104" s="98">
        <v>1</v>
      </c>
      <c r="AN104" s="92" t="str">
        <f t="shared" si="74"/>
        <v>Lineamiento 93: Impulsar la articulación de las recomendaciones del programa de ciudades seguras a la política de seguridad municipal.</v>
      </c>
      <c r="AO104" s="95">
        <f>SUMIFS('PLAN ACCIÓN Y SEGUIMIENTO P.P.'!AW$17:AW$118,'PLAN ACCIÓN Y SEGUIMIENTO P.P.'!F$17:F$118,$AN104,'PLAN ACCIÓN Y SEGUIMIENTO P.P.'!W$17:W$118,"&gt;0")+SUMIFS('PLAN ACCIÓN Y SEGUIMIENTO P.P.'!AY$17:AY$118,'PLAN ACCIÓN Y SEGUIMIENTO P.P.'!F$17:F$118,$AN104,'PLAN ACCIÓN Y SEGUIMIENTO P.P.'!W$17:W$118,"&gt;0")</f>
        <v>0</v>
      </c>
      <c r="AP104" s="192">
        <f>SUMIFS('PLAN ACCIÓN Y SEGUIMIENTO P.P.'!CZ$17:CZ$118,'PLAN ACCIÓN Y SEGUIMIENTO P.P.'!F$17:F$118,$AN104,'PLAN ACCIÓN Y SEGUIMIENTO P.P.'!W$17:W$118,"&gt;0")</f>
        <v>0</v>
      </c>
      <c r="AQ104" s="194">
        <f>SUMIFS('PLAN ACCIÓN Y SEGUIMIENTO P.P.'!DI$17:DI$118,'PLAN ACCIÓN Y SEGUIMIENTO P.P.'!F$17:F$118,AN104,'PLAN ACCIÓN Y SEGUIMIENTO P.P.'!AG$17:AG$118,"&gt;0")</f>
        <v>0</v>
      </c>
      <c r="AR104" s="93" t="str">
        <f t="shared" si="75"/>
        <v>REVISAR</v>
      </c>
      <c r="AS104" s="191" t="str">
        <f t="shared" si="76"/>
        <v>REVISAR</v>
      </c>
      <c r="AV104" s="147"/>
      <c r="AW104" s="147"/>
      <c r="AX104" s="147"/>
      <c r="AY104" s="147"/>
      <c r="AZ104" s="104"/>
      <c r="BA104" s="104"/>
      <c r="BB104" s="104"/>
      <c r="BC104" s="104"/>
      <c r="BD104" s="104"/>
      <c r="BE104" s="104"/>
      <c r="BF104" s="104"/>
      <c r="BG104" s="104"/>
      <c r="BH104" s="104"/>
    </row>
    <row r="105" spans="2:60" ht="47.25">
      <c r="B105" s="104"/>
      <c r="C105" s="104"/>
      <c r="D105" s="104"/>
      <c r="E105" s="104"/>
      <c r="F105" s="104"/>
      <c r="G105" s="104"/>
      <c r="J105" s="104"/>
      <c r="K105" s="104"/>
      <c r="L105" s="104"/>
      <c r="M105" s="104"/>
      <c r="N105" s="104"/>
      <c r="O105" s="104"/>
      <c r="R105" s="104"/>
      <c r="S105" s="104"/>
      <c r="T105" s="104"/>
      <c r="U105" s="104"/>
      <c r="V105" s="104"/>
      <c r="Y105" s="106"/>
      <c r="Z105" s="106"/>
      <c r="AA105" s="106"/>
      <c r="AB105" s="106"/>
      <c r="AC105" s="106"/>
      <c r="AD105" s="106"/>
      <c r="AG105" s="92" t="str">
        <f>+'PLAN ACCIÓN Y SEGUIMIENTO P.P.'!F111</f>
        <v xml:space="preserve">Lineamiento 94: Promover acciones que garanticen la seguridad de las mujeres que ejercen alguna actividad económica en el espacio público. </v>
      </c>
      <c r="AH105" s="186">
        <f>SUMIFS('PLAN ACCIÓN Y SEGUIMIENTO P.P.'!DB$17:DB$118,'PLAN ACCIÓN Y SEGUIMIENTO P.P.'!F$17:F$118,$AG105,'PLAN ACCIÓN Y SEGUIMIENTO P.P.'!W$17:W$118,"&gt;0")</f>
        <v>0</v>
      </c>
      <c r="AI105" s="98">
        <v>0.5</v>
      </c>
      <c r="AJ105" s="99">
        <f>SUMIFS('PLAN ACCIÓN Y SEGUIMIENTO P.P.'!DK$17:DK$118,'PLAN ACCIÓN Y SEGUIMIENTO P.P.'!F$17:F$118,$AG105,'PLAN ACCIÓN Y SEGUIMIENTO P.P.'!AG$17:AG$118,"&gt;0")</f>
        <v>0</v>
      </c>
      <c r="AK105" s="98">
        <v>1</v>
      </c>
      <c r="AN105" s="92" t="str">
        <f t="shared" si="74"/>
        <v xml:space="preserve">Lineamiento 94: Promover acciones que garanticen la seguridad de las mujeres que ejercen alguna actividad económica en el espacio público. </v>
      </c>
      <c r="AO105" s="95">
        <f>SUMIFS('PLAN ACCIÓN Y SEGUIMIENTO P.P.'!AW$17:AW$118,'PLAN ACCIÓN Y SEGUIMIENTO P.P.'!F$17:F$118,$AN105,'PLAN ACCIÓN Y SEGUIMIENTO P.P.'!W$17:W$118,"&gt;0")+SUMIFS('PLAN ACCIÓN Y SEGUIMIENTO P.P.'!AY$17:AY$118,'PLAN ACCIÓN Y SEGUIMIENTO P.P.'!F$17:F$118,$AN105,'PLAN ACCIÓN Y SEGUIMIENTO P.P.'!W$17:W$118,"&gt;0")</f>
        <v>0</v>
      </c>
      <c r="AP105" s="192">
        <f>SUMIFS('PLAN ACCIÓN Y SEGUIMIENTO P.P.'!CZ$17:CZ$118,'PLAN ACCIÓN Y SEGUIMIENTO P.P.'!F$17:F$118,$AN105,'PLAN ACCIÓN Y SEGUIMIENTO P.P.'!W$17:W$118,"&gt;0")</f>
        <v>0</v>
      </c>
      <c r="AQ105" s="194">
        <f>SUMIFS('PLAN ACCIÓN Y SEGUIMIENTO P.P.'!DI$17:DI$118,'PLAN ACCIÓN Y SEGUIMIENTO P.P.'!F$17:F$118,AN105,'PLAN ACCIÓN Y SEGUIMIENTO P.P.'!AG$17:AG$118,"&gt;0")</f>
        <v>0</v>
      </c>
      <c r="AR105" s="93" t="str">
        <f t="shared" si="75"/>
        <v>REVISAR</v>
      </c>
      <c r="AS105" s="191" t="str">
        <f t="shared" si="76"/>
        <v>REVISAR</v>
      </c>
      <c r="AV105" s="147"/>
      <c r="AW105" s="147"/>
      <c r="AX105" s="147"/>
      <c r="AY105" s="147"/>
      <c r="AZ105" s="104"/>
      <c r="BA105" s="104"/>
      <c r="BB105" s="104"/>
      <c r="BC105" s="104"/>
      <c r="BD105" s="104"/>
      <c r="BE105" s="104"/>
      <c r="BF105" s="104"/>
      <c r="BG105" s="104"/>
      <c r="BH105" s="104"/>
    </row>
    <row r="106" spans="2:60" ht="31.5">
      <c r="B106" s="104"/>
      <c r="C106" s="104"/>
      <c r="D106" s="104"/>
      <c r="E106" s="104"/>
      <c r="F106" s="104"/>
      <c r="G106" s="104"/>
      <c r="J106" s="104"/>
      <c r="K106" s="104"/>
      <c r="L106" s="104"/>
      <c r="M106" s="104"/>
      <c r="N106" s="104"/>
      <c r="O106" s="104"/>
      <c r="R106" s="104"/>
      <c r="S106" s="104"/>
      <c r="T106" s="104"/>
      <c r="U106" s="104"/>
      <c r="V106" s="104"/>
      <c r="Y106" s="106"/>
      <c r="Z106" s="106"/>
      <c r="AA106" s="106"/>
      <c r="AB106" s="106"/>
      <c r="AC106" s="106"/>
      <c r="AD106" s="106"/>
      <c r="AG106" s="92" t="str">
        <f>+'PLAN ACCIÓN Y SEGUIMIENTO P.P.'!F112</f>
        <v xml:space="preserve">Lineamiento 95: Alianzas fortalecidas e implementadas de asistencia técnica. </v>
      </c>
      <c r="AH106" s="186">
        <f>SUMIFS('PLAN ACCIÓN Y SEGUIMIENTO P.P.'!DB$17:DB$118,'PLAN ACCIÓN Y SEGUIMIENTO P.P.'!F$17:F$118,$AG106,'PLAN ACCIÓN Y SEGUIMIENTO P.P.'!W$17:W$118,"&gt;0")</f>
        <v>0</v>
      </c>
      <c r="AI106" s="98">
        <v>0.5</v>
      </c>
      <c r="AJ106" s="99">
        <f>SUMIFS('PLAN ACCIÓN Y SEGUIMIENTO P.P.'!DK$17:DK$118,'PLAN ACCIÓN Y SEGUIMIENTO P.P.'!F$17:F$118,$AG106,'PLAN ACCIÓN Y SEGUIMIENTO P.P.'!AG$17:AG$118,"&gt;0")</f>
        <v>0</v>
      </c>
      <c r="AK106" s="98">
        <v>1</v>
      </c>
      <c r="AN106" s="92" t="str">
        <f t="shared" si="74"/>
        <v xml:space="preserve">Lineamiento 95: Alianzas fortalecidas e implementadas de asistencia técnica. </v>
      </c>
      <c r="AO106" s="95">
        <f>SUMIFS('PLAN ACCIÓN Y SEGUIMIENTO P.P.'!AW$17:AW$118,'PLAN ACCIÓN Y SEGUIMIENTO P.P.'!F$17:F$118,$AN106,'PLAN ACCIÓN Y SEGUIMIENTO P.P.'!W$17:W$118,"&gt;0")+SUMIFS('PLAN ACCIÓN Y SEGUIMIENTO P.P.'!AY$17:AY$118,'PLAN ACCIÓN Y SEGUIMIENTO P.P.'!F$17:F$118,$AN106,'PLAN ACCIÓN Y SEGUIMIENTO P.P.'!W$17:W$118,"&gt;0")</f>
        <v>0</v>
      </c>
      <c r="AP106" s="192">
        <f>SUMIFS('PLAN ACCIÓN Y SEGUIMIENTO P.P.'!CZ$17:CZ$118,'PLAN ACCIÓN Y SEGUIMIENTO P.P.'!F$17:F$118,$AN106,'PLAN ACCIÓN Y SEGUIMIENTO P.P.'!W$17:W$118,"&gt;0")</f>
        <v>0</v>
      </c>
      <c r="AQ106" s="194">
        <f>SUMIFS('PLAN ACCIÓN Y SEGUIMIENTO P.P.'!DI$17:DI$118,'PLAN ACCIÓN Y SEGUIMIENTO P.P.'!F$17:F$118,AN106,'PLAN ACCIÓN Y SEGUIMIENTO P.P.'!AG$17:AG$118,"&gt;0")</f>
        <v>0</v>
      </c>
      <c r="AR106" s="93" t="str">
        <f t="shared" si="75"/>
        <v>REVISAR</v>
      </c>
      <c r="AS106" s="191" t="str">
        <f t="shared" si="76"/>
        <v>REVISAR</v>
      </c>
      <c r="AV106" s="147"/>
      <c r="AW106" s="147"/>
      <c r="AX106" s="147"/>
      <c r="AY106" s="147"/>
      <c r="AZ106" s="104"/>
      <c r="BA106" s="104"/>
      <c r="BB106" s="104"/>
      <c r="BC106" s="104"/>
      <c r="BD106" s="104"/>
      <c r="BE106" s="104"/>
      <c r="BF106" s="104"/>
      <c r="BG106" s="104"/>
      <c r="BH106" s="104"/>
    </row>
    <row r="107" spans="2:60" ht="31.5">
      <c r="B107" s="104"/>
      <c r="C107" s="104"/>
      <c r="D107" s="104"/>
      <c r="E107" s="104"/>
      <c r="F107" s="104"/>
      <c r="G107" s="104"/>
      <c r="J107" s="104"/>
      <c r="K107" s="104"/>
      <c r="L107" s="104"/>
      <c r="M107" s="104"/>
      <c r="N107" s="104"/>
      <c r="O107" s="104"/>
      <c r="R107" s="104"/>
      <c r="S107" s="104"/>
      <c r="T107" s="104"/>
      <c r="U107" s="104"/>
      <c r="V107" s="104"/>
      <c r="Y107" s="106"/>
      <c r="Z107" s="106"/>
      <c r="AA107" s="106"/>
      <c r="AB107" s="106"/>
      <c r="AC107" s="106"/>
      <c r="AD107" s="106"/>
      <c r="AG107" s="92" t="str">
        <f>+'PLAN ACCIÓN Y SEGUIMIENTO P.P.'!F113</f>
        <v xml:space="preserve">Lineamiento 96: Aumentada la articulación entre secretarias y oficinas municipales. </v>
      </c>
      <c r="AH107" s="186">
        <f>SUMIFS('PLAN ACCIÓN Y SEGUIMIENTO P.P.'!DB$17:DB$118,'PLAN ACCIÓN Y SEGUIMIENTO P.P.'!F$17:F$118,$AG107,'PLAN ACCIÓN Y SEGUIMIENTO P.P.'!W$17:W$118,"&gt;0")</f>
        <v>0</v>
      </c>
      <c r="AI107" s="98">
        <v>0.5</v>
      </c>
      <c r="AJ107" s="99">
        <f>SUMIFS('PLAN ACCIÓN Y SEGUIMIENTO P.P.'!DK$17:DK$118,'PLAN ACCIÓN Y SEGUIMIENTO P.P.'!F$17:F$118,$AG107,'PLAN ACCIÓN Y SEGUIMIENTO P.P.'!AG$17:AG$118,"&gt;0")</f>
        <v>0</v>
      </c>
      <c r="AK107" s="98">
        <v>1</v>
      </c>
      <c r="AN107" s="92" t="str">
        <f t="shared" si="74"/>
        <v xml:space="preserve">Lineamiento 96: Aumentada la articulación entre secretarias y oficinas municipales. </v>
      </c>
      <c r="AO107" s="95">
        <f>SUMIFS('PLAN ACCIÓN Y SEGUIMIENTO P.P.'!AW$17:AW$118,'PLAN ACCIÓN Y SEGUIMIENTO P.P.'!F$17:F$118,$AN107,'PLAN ACCIÓN Y SEGUIMIENTO P.P.'!W$17:W$118,"&gt;0")+SUMIFS('PLAN ACCIÓN Y SEGUIMIENTO P.P.'!AY$17:AY$118,'PLAN ACCIÓN Y SEGUIMIENTO P.P.'!F$17:F$118,$AN107,'PLAN ACCIÓN Y SEGUIMIENTO P.P.'!W$17:W$118,"&gt;0")</f>
        <v>0</v>
      </c>
      <c r="AP107" s="192">
        <f>SUMIFS('PLAN ACCIÓN Y SEGUIMIENTO P.P.'!CZ$17:CZ$118,'PLAN ACCIÓN Y SEGUIMIENTO P.P.'!F$17:F$118,$AN107,'PLAN ACCIÓN Y SEGUIMIENTO P.P.'!W$17:W$118,"&gt;0")</f>
        <v>0</v>
      </c>
      <c r="AQ107" s="194">
        <f>SUMIFS('PLAN ACCIÓN Y SEGUIMIENTO P.P.'!DI$17:DI$118,'PLAN ACCIÓN Y SEGUIMIENTO P.P.'!F$17:F$118,AN107,'PLAN ACCIÓN Y SEGUIMIENTO P.P.'!AG$17:AG$118,"&gt;0")</f>
        <v>0</v>
      </c>
      <c r="AR107" s="93" t="str">
        <f t="shared" si="75"/>
        <v>REVISAR</v>
      </c>
      <c r="AS107" s="191" t="str">
        <f t="shared" si="76"/>
        <v>REVISAR</v>
      </c>
      <c r="AV107" s="147"/>
      <c r="AW107" s="147"/>
      <c r="AX107" s="147"/>
      <c r="AY107" s="147"/>
      <c r="AZ107" s="104"/>
      <c r="BA107" s="104"/>
      <c r="BB107" s="104"/>
      <c r="BC107" s="104"/>
      <c r="BD107" s="104"/>
      <c r="BE107" s="104"/>
      <c r="BF107" s="104"/>
      <c r="BG107" s="104"/>
      <c r="BH107" s="104"/>
    </row>
    <row r="108" spans="2:60" ht="31.5">
      <c r="B108" s="104"/>
      <c r="C108" s="104"/>
      <c r="D108" s="104"/>
      <c r="E108" s="104"/>
      <c r="F108" s="104"/>
      <c r="G108" s="104"/>
      <c r="J108" s="104"/>
      <c r="K108" s="104"/>
      <c r="L108" s="104"/>
      <c r="M108" s="104"/>
      <c r="N108" s="104"/>
      <c r="O108" s="104"/>
      <c r="R108" s="104"/>
      <c r="S108" s="104"/>
      <c r="T108" s="104"/>
      <c r="U108" s="104"/>
      <c r="V108" s="104"/>
      <c r="Y108" s="106"/>
      <c r="Z108" s="106"/>
      <c r="AA108" s="106"/>
      <c r="AB108" s="106"/>
      <c r="AC108" s="106"/>
      <c r="AD108" s="106"/>
      <c r="AG108" s="92" t="str">
        <f>+'PLAN ACCIÓN Y SEGUIMIENTO P.P.'!F114</f>
        <v>Lineamiento 97: Implementada ruta de atención de violencia institucional contra las mujeres</v>
      </c>
      <c r="AH108" s="186">
        <f>SUMIFS('PLAN ACCIÓN Y SEGUIMIENTO P.P.'!DB$17:DB$118,'PLAN ACCIÓN Y SEGUIMIENTO P.P.'!F$17:F$118,$AG108,'PLAN ACCIÓN Y SEGUIMIENTO P.P.'!W$17:W$118,"&gt;0")</f>
        <v>0</v>
      </c>
      <c r="AI108" s="98">
        <v>0.5</v>
      </c>
      <c r="AJ108" s="99">
        <f>SUMIFS('PLAN ACCIÓN Y SEGUIMIENTO P.P.'!DK$17:DK$118,'PLAN ACCIÓN Y SEGUIMIENTO P.P.'!F$17:F$118,$AG108,'PLAN ACCIÓN Y SEGUIMIENTO P.P.'!AG$17:AG$118,"&gt;0")</f>
        <v>0</v>
      </c>
      <c r="AK108" s="98">
        <v>1</v>
      </c>
      <c r="AN108" s="92" t="str">
        <f t="shared" si="74"/>
        <v>Lineamiento 97: Implementada ruta de atención de violencia institucional contra las mujeres</v>
      </c>
      <c r="AO108" s="95">
        <f>SUMIFS('PLAN ACCIÓN Y SEGUIMIENTO P.P.'!AW$17:AW$118,'PLAN ACCIÓN Y SEGUIMIENTO P.P.'!F$17:F$118,$AN108,'PLAN ACCIÓN Y SEGUIMIENTO P.P.'!W$17:W$118,"&gt;0")+SUMIFS('PLAN ACCIÓN Y SEGUIMIENTO P.P.'!AY$17:AY$118,'PLAN ACCIÓN Y SEGUIMIENTO P.P.'!F$17:F$118,$AN108,'PLAN ACCIÓN Y SEGUIMIENTO P.P.'!W$17:W$118,"&gt;0")</f>
        <v>0</v>
      </c>
      <c r="AP108" s="192">
        <f>SUMIFS('PLAN ACCIÓN Y SEGUIMIENTO P.P.'!CZ$17:CZ$118,'PLAN ACCIÓN Y SEGUIMIENTO P.P.'!F$17:F$118,$AN108,'PLAN ACCIÓN Y SEGUIMIENTO P.P.'!W$17:W$118,"&gt;0")</f>
        <v>0</v>
      </c>
      <c r="AQ108" s="194">
        <f>SUMIFS('PLAN ACCIÓN Y SEGUIMIENTO P.P.'!DI$17:DI$118,'PLAN ACCIÓN Y SEGUIMIENTO P.P.'!F$17:F$118,AN108,'PLAN ACCIÓN Y SEGUIMIENTO P.P.'!AG$17:AG$118,"&gt;0")</f>
        <v>0</v>
      </c>
      <c r="AR108" s="93" t="str">
        <f t="shared" si="75"/>
        <v>REVISAR</v>
      </c>
      <c r="AS108" s="191" t="str">
        <f t="shared" si="76"/>
        <v>REVISAR</v>
      </c>
      <c r="AV108" s="147"/>
      <c r="AW108" s="147"/>
      <c r="AX108" s="147"/>
      <c r="AY108" s="147"/>
      <c r="AZ108" s="104"/>
      <c r="BA108" s="104"/>
      <c r="BB108" s="104"/>
      <c r="BC108" s="104"/>
      <c r="BD108" s="104"/>
      <c r="BE108" s="104"/>
      <c r="BF108" s="104"/>
      <c r="BG108" s="104"/>
      <c r="BH108" s="104"/>
    </row>
    <row r="109" spans="2:60" ht="31.5">
      <c r="B109" s="104"/>
      <c r="C109" s="104"/>
      <c r="D109" s="104"/>
      <c r="E109" s="104"/>
      <c r="F109" s="104"/>
      <c r="G109" s="104"/>
      <c r="J109" s="104"/>
      <c r="K109" s="104"/>
      <c r="L109" s="104"/>
      <c r="M109" s="104"/>
      <c r="N109" s="104"/>
      <c r="O109" s="104"/>
      <c r="R109" s="104"/>
      <c r="S109" s="104"/>
      <c r="T109" s="104"/>
      <c r="U109" s="104"/>
      <c r="V109" s="104"/>
      <c r="Y109" s="106"/>
      <c r="Z109" s="106"/>
      <c r="AA109" s="106"/>
      <c r="AB109" s="106"/>
      <c r="AC109" s="106"/>
      <c r="AD109" s="106"/>
      <c r="AG109" s="92" t="str">
        <f>+'PLAN ACCIÓN Y SEGUIMIENTO P.P.'!F115</f>
        <v>Lineamiento 98: Incrementada la inversión visibilizada en los proyectos trazados para la equidad de la mujer.</v>
      </c>
      <c r="AH109" s="186">
        <f>SUMIFS('PLAN ACCIÓN Y SEGUIMIENTO P.P.'!DB$17:DB$118,'PLAN ACCIÓN Y SEGUIMIENTO P.P.'!F$17:F$118,$AG109,'PLAN ACCIÓN Y SEGUIMIENTO P.P.'!W$17:W$118,"&gt;0")</f>
        <v>0</v>
      </c>
      <c r="AI109" s="98">
        <v>0.5</v>
      </c>
      <c r="AJ109" s="99">
        <f>SUMIFS('PLAN ACCIÓN Y SEGUIMIENTO P.P.'!DK$17:DK$118,'PLAN ACCIÓN Y SEGUIMIENTO P.P.'!F$17:F$118,$AG109,'PLAN ACCIÓN Y SEGUIMIENTO P.P.'!AG$17:AG$118,"&gt;0")</f>
        <v>0</v>
      </c>
      <c r="AK109" s="98">
        <v>1</v>
      </c>
      <c r="AN109" s="92" t="str">
        <f t="shared" si="74"/>
        <v>Lineamiento 98: Incrementada la inversión visibilizada en los proyectos trazados para la equidad de la mujer.</v>
      </c>
      <c r="AO109" s="95">
        <f>SUMIFS('PLAN ACCIÓN Y SEGUIMIENTO P.P.'!AW$17:AW$118,'PLAN ACCIÓN Y SEGUIMIENTO P.P.'!F$17:F$118,$AN109,'PLAN ACCIÓN Y SEGUIMIENTO P.P.'!W$17:W$118,"&gt;0")+SUMIFS('PLAN ACCIÓN Y SEGUIMIENTO P.P.'!AY$17:AY$118,'PLAN ACCIÓN Y SEGUIMIENTO P.P.'!F$17:F$118,$AN109,'PLAN ACCIÓN Y SEGUIMIENTO P.P.'!W$17:W$118,"&gt;0")</f>
        <v>0</v>
      </c>
      <c r="AP109" s="192">
        <f>SUMIFS('PLAN ACCIÓN Y SEGUIMIENTO P.P.'!CZ$17:CZ$118,'PLAN ACCIÓN Y SEGUIMIENTO P.P.'!F$17:F$118,$AN109,'PLAN ACCIÓN Y SEGUIMIENTO P.P.'!W$17:W$118,"&gt;0")</f>
        <v>0</v>
      </c>
      <c r="AQ109" s="194">
        <f>SUMIFS('PLAN ACCIÓN Y SEGUIMIENTO P.P.'!DI$17:DI$118,'PLAN ACCIÓN Y SEGUIMIENTO P.P.'!F$17:F$118,AN109,'PLAN ACCIÓN Y SEGUIMIENTO P.P.'!AG$17:AG$118,"&gt;0")</f>
        <v>0</v>
      </c>
      <c r="AR109" s="93" t="str">
        <f t="shared" si="75"/>
        <v>REVISAR</v>
      </c>
      <c r="AS109" s="191" t="str">
        <f t="shared" si="76"/>
        <v>REVISAR</v>
      </c>
      <c r="AV109" s="147"/>
      <c r="AW109" s="147"/>
      <c r="AX109" s="147"/>
      <c r="AY109" s="147"/>
      <c r="AZ109" s="104"/>
      <c r="BA109" s="104"/>
      <c r="BB109" s="104"/>
      <c r="BC109" s="104"/>
      <c r="BD109" s="104"/>
      <c r="BE109" s="104"/>
      <c r="BF109" s="104"/>
      <c r="BG109" s="104"/>
      <c r="BH109" s="104"/>
    </row>
    <row r="110" spans="2:60" ht="63">
      <c r="B110" s="104"/>
      <c r="C110" s="104"/>
      <c r="D110" s="104"/>
      <c r="E110" s="104"/>
      <c r="F110" s="104"/>
      <c r="G110" s="104"/>
      <c r="J110" s="104"/>
      <c r="K110" s="104"/>
      <c r="L110" s="104"/>
      <c r="M110" s="104"/>
      <c r="N110" s="104"/>
      <c r="O110" s="104"/>
      <c r="R110" s="104"/>
      <c r="S110" s="104"/>
      <c r="T110" s="104"/>
      <c r="U110" s="104"/>
      <c r="V110" s="104"/>
      <c r="Y110" s="106"/>
      <c r="Z110" s="106"/>
      <c r="AA110" s="106"/>
      <c r="AB110" s="106"/>
      <c r="AC110" s="106"/>
      <c r="AD110" s="106"/>
      <c r="AG110" s="92" t="str">
        <f>+'PLAN ACCIÓN Y SEGUIMIENTO P.P.'!F116</f>
        <v xml:space="preserve">Lineamiento 99: Implementadas acciones que contribuyen al fortalecimiento de las capacidades de la corporación pública municipal y la Sociedad Civil para el  para el análisis del enfoque de género en los proyectos presupuestarios. </v>
      </c>
      <c r="AH110" s="186">
        <f>SUMIFS('PLAN ACCIÓN Y SEGUIMIENTO P.P.'!DB$17:DB$118,'PLAN ACCIÓN Y SEGUIMIENTO P.P.'!F$17:F$118,$AG110,'PLAN ACCIÓN Y SEGUIMIENTO P.P.'!W$17:W$118,"&gt;0")</f>
        <v>0</v>
      </c>
      <c r="AI110" s="98">
        <v>0.5</v>
      </c>
      <c r="AJ110" s="99">
        <f>SUMIFS('PLAN ACCIÓN Y SEGUIMIENTO P.P.'!DK$17:DK$118,'PLAN ACCIÓN Y SEGUIMIENTO P.P.'!F$17:F$118,$AG110,'PLAN ACCIÓN Y SEGUIMIENTO P.P.'!AG$17:AG$118,"&gt;0")</f>
        <v>0</v>
      </c>
      <c r="AK110" s="98">
        <v>1</v>
      </c>
      <c r="AN110" s="92" t="str">
        <f t="shared" ref="AN110:AN124" si="77">AG110</f>
        <v xml:space="preserve">Lineamiento 99: Implementadas acciones que contribuyen al fortalecimiento de las capacidades de la corporación pública municipal y la Sociedad Civil para el  para el análisis del enfoque de género en los proyectos presupuestarios. </v>
      </c>
      <c r="AO110" s="95">
        <f>SUMIFS('PLAN ACCIÓN Y SEGUIMIENTO P.P.'!AW$17:AW$118,'PLAN ACCIÓN Y SEGUIMIENTO P.P.'!F$17:F$118,$AN110,'PLAN ACCIÓN Y SEGUIMIENTO P.P.'!W$17:W$118,"&gt;0")+SUMIFS('PLAN ACCIÓN Y SEGUIMIENTO P.P.'!AY$17:AY$118,'PLAN ACCIÓN Y SEGUIMIENTO P.P.'!F$17:F$118,$AN110,'PLAN ACCIÓN Y SEGUIMIENTO P.P.'!W$17:W$118,"&gt;0")</f>
        <v>0</v>
      </c>
      <c r="AP110" s="192">
        <f>SUMIFS('PLAN ACCIÓN Y SEGUIMIENTO P.P.'!CZ$17:CZ$118,'PLAN ACCIÓN Y SEGUIMIENTO P.P.'!F$17:F$118,$AN110,'PLAN ACCIÓN Y SEGUIMIENTO P.P.'!W$17:W$118,"&gt;0")</f>
        <v>0</v>
      </c>
      <c r="AQ110" s="194">
        <f>SUMIFS('PLAN ACCIÓN Y SEGUIMIENTO P.P.'!DI$17:DI$118,'PLAN ACCIÓN Y SEGUIMIENTO P.P.'!F$17:F$118,AN110,'PLAN ACCIÓN Y SEGUIMIENTO P.P.'!AG$17:AG$118,"&gt;0")</f>
        <v>0</v>
      </c>
      <c r="AR110" s="93" t="str">
        <f t="shared" ref="AR110:AR124" si="78">IFERROR(((AP110*100%)/AO110),"REVISAR")</f>
        <v>REVISAR</v>
      </c>
      <c r="AS110" s="191" t="str">
        <f t="shared" ref="AS110:AS124" si="79">IFERROR(((AQ110*100%)/AO110),"REVISAR")</f>
        <v>REVISAR</v>
      </c>
      <c r="AV110" s="147"/>
      <c r="AW110" s="147"/>
      <c r="AX110" s="147"/>
      <c r="AY110" s="147"/>
      <c r="AZ110" s="104"/>
      <c r="BA110" s="104"/>
      <c r="BB110" s="104"/>
      <c r="BC110" s="104"/>
      <c r="BD110" s="104"/>
      <c r="BE110" s="104"/>
      <c r="BF110" s="104"/>
      <c r="BG110" s="104"/>
      <c r="BH110" s="104"/>
    </row>
    <row r="111" spans="2:60" ht="31.5">
      <c r="B111" s="104"/>
      <c r="C111" s="104"/>
      <c r="D111" s="104"/>
      <c r="E111" s="104"/>
      <c r="F111" s="104"/>
      <c r="G111" s="104"/>
      <c r="J111" s="104"/>
      <c r="K111" s="104"/>
      <c r="L111" s="104"/>
      <c r="M111" s="104"/>
      <c r="N111" s="104"/>
      <c r="O111" s="104"/>
      <c r="R111" s="104"/>
      <c r="S111" s="104"/>
      <c r="T111" s="104"/>
      <c r="U111" s="104"/>
      <c r="V111" s="104"/>
      <c r="Y111" s="106"/>
      <c r="Z111" s="106"/>
      <c r="AA111" s="106"/>
      <c r="AB111" s="106"/>
      <c r="AC111" s="106"/>
      <c r="AD111" s="106"/>
      <c r="AG111" s="92" t="str">
        <f>+'PLAN ACCIÓN Y SEGUIMIENTO P.P.'!F117</f>
        <v xml:space="preserve">Lineamiento 100: Implementada armonización del enfoque de género de la administración municipal con el PND </v>
      </c>
      <c r="AH111" s="186">
        <f>SUMIFS('PLAN ACCIÓN Y SEGUIMIENTO P.P.'!DB$17:DB$118,'PLAN ACCIÓN Y SEGUIMIENTO P.P.'!F$17:F$118,$AG111,'PLAN ACCIÓN Y SEGUIMIENTO P.P.'!W$17:W$118,"&gt;0")</f>
        <v>0</v>
      </c>
      <c r="AI111" s="98">
        <v>0.5</v>
      </c>
      <c r="AJ111" s="99">
        <f>SUMIFS('PLAN ACCIÓN Y SEGUIMIENTO P.P.'!DK$17:DK$118,'PLAN ACCIÓN Y SEGUIMIENTO P.P.'!F$17:F$118,$AG111,'PLAN ACCIÓN Y SEGUIMIENTO P.P.'!AG$17:AG$118,"&gt;0")</f>
        <v>0</v>
      </c>
      <c r="AK111" s="98">
        <v>1</v>
      </c>
      <c r="AN111" s="92" t="str">
        <f t="shared" si="77"/>
        <v xml:space="preserve">Lineamiento 100: Implementada armonización del enfoque de género de la administración municipal con el PND </v>
      </c>
      <c r="AO111" s="95">
        <f>SUMIFS('PLAN ACCIÓN Y SEGUIMIENTO P.P.'!AW$17:AW$118,'PLAN ACCIÓN Y SEGUIMIENTO P.P.'!F$17:F$118,$AN111,'PLAN ACCIÓN Y SEGUIMIENTO P.P.'!W$17:W$118,"&gt;0")+SUMIFS('PLAN ACCIÓN Y SEGUIMIENTO P.P.'!AY$17:AY$118,'PLAN ACCIÓN Y SEGUIMIENTO P.P.'!F$17:F$118,$AN111,'PLAN ACCIÓN Y SEGUIMIENTO P.P.'!W$17:W$118,"&gt;0")</f>
        <v>0</v>
      </c>
      <c r="AP111" s="192">
        <f>SUMIFS('PLAN ACCIÓN Y SEGUIMIENTO P.P.'!CZ$17:CZ$118,'PLAN ACCIÓN Y SEGUIMIENTO P.P.'!F$17:F$118,$AN111,'PLAN ACCIÓN Y SEGUIMIENTO P.P.'!W$17:W$118,"&gt;0")</f>
        <v>0</v>
      </c>
      <c r="AQ111" s="194">
        <f>SUMIFS('PLAN ACCIÓN Y SEGUIMIENTO P.P.'!DI$17:DI$118,'PLAN ACCIÓN Y SEGUIMIENTO P.P.'!F$17:F$118,AN111,'PLAN ACCIÓN Y SEGUIMIENTO P.P.'!AG$17:AG$118,"&gt;0")</f>
        <v>0</v>
      </c>
      <c r="AR111" s="93" t="str">
        <f t="shared" si="78"/>
        <v>REVISAR</v>
      </c>
      <c r="AS111" s="191" t="str">
        <f t="shared" si="79"/>
        <v>REVISAR</v>
      </c>
      <c r="AV111" s="147"/>
      <c r="AW111" s="147"/>
      <c r="AX111" s="147"/>
      <c r="AY111" s="147"/>
      <c r="AZ111" s="104"/>
      <c r="BA111" s="104"/>
      <c r="BB111" s="104"/>
      <c r="BC111" s="104"/>
      <c r="BD111" s="104"/>
      <c r="BE111" s="104"/>
      <c r="BF111" s="104"/>
      <c r="BG111" s="104"/>
      <c r="BH111" s="104"/>
    </row>
    <row r="112" spans="2:60" ht="47.25">
      <c r="B112" s="104"/>
      <c r="C112" s="104"/>
      <c r="D112" s="104"/>
      <c r="E112" s="104"/>
      <c r="F112" s="104"/>
      <c r="G112" s="104"/>
      <c r="J112" s="104"/>
      <c r="K112" s="104"/>
      <c r="L112" s="104"/>
      <c r="M112" s="104"/>
      <c r="N112" s="104"/>
      <c r="O112" s="104"/>
      <c r="R112" s="104"/>
      <c r="S112" s="104"/>
      <c r="T112" s="104"/>
      <c r="U112" s="104"/>
      <c r="V112" s="104"/>
      <c r="Y112" s="106"/>
      <c r="Z112" s="106"/>
      <c r="AA112" s="106"/>
      <c r="AB112" s="106"/>
      <c r="AC112" s="106"/>
      <c r="AD112" s="106"/>
      <c r="AG112" s="92" t="str">
        <f>+'PLAN ACCIÓN Y SEGUIMIENTO P.P.'!F118</f>
        <v xml:space="preserve">Lineamiento 101:  Presupuesto aprobado para el aumento de la capacidad institucional que garantiza la transversalización de género. </v>
      </c>
      <c r="AH112" s="186">
        <f>SUMIFS('PLAN ACCIÓN Y SEGUIMIENTO P.P.'!DB$17:DB$118,'PLAN ACCIÓN Y SEGUIMIENTO P.P.'!F$17:F$118,$AG112,'PLAN ACCIÓN Y SEGUIMIENTO P.P.'!W$17:W$118,"&gt;0")</f>
        <v>0</v>
      </c>
      <c r="AI112" s="98">
        <v>0.5</v>
      </c>
      <c r="AJ112" s="99">
        <f>SUMIFS('PLAN ACCIÓN Y SEGUIMIENTO P.P.'!DK$17:DK$118,'PLAN ACCIÓN Y SEGUIMIENTO P.P.'!F$17:F$118,$AG112,'PLAN ACCIÓN Y SEGUIMIENTO P.P.'!AG$17:AG$118,"&gt;0")</f>
        <v>0</v>
      </c>
      <c r="AK112" s="98">
        <v>1</v>
      </c>
      <c r="AN112" s="92" t="str">
        <f t="shared" si="77"/>
        <v xml:space="preserve">Lineamiento 101:  Presupuesto aprobado para el aumento de la capacidad institucional que garantiza la transversalización de género. </v>
      </c>
      <c r="AO112" s="95">
        <f>SUMIFS('PLAN ACCIÓN Y SEGUIMIENTO P.P.'!AW$17:AW$118,'PLAN ACCIÓN Y SEGUIMIENTO P.P.'!F$17:F$118,$AN112,'PLAN ACCIÓN Y SEGUIMIENTO P.P.'!W$17:W$118,"&gt;0")+SUMIFS('PLAN ACCIÓN Y SEGUIMIENTO P.P.'!AY$17:AY$118,'PLAN ACCIÓN Y SEGUIMIENTO P.P.'!F$17:F$118,$AN112,'PLAN ACCIÓN Y SEGUIMIENTO P.P.'!W$17:W$118,"&gt;0")</f>
        <v>0</v>
      </c>
      <c r="AP112" s="192">
        <f>SUMIFS('PLAN ACCIÓN Y SEGUIMIENTO P.P.'!CZ$17:CZ$118,'PLAN ACCIÓN Y SEGUIMIENTO P.P.'!F$17:F$118,$AN112,'PLAN ACCIÓN Y SEGUIMIENTO P.P.'!W$17:W$118,"&gt;0")</f>
        <v>0</v>
      </c>
      <c r="AQ112" s="194">
        <f>SUMIFS('PLAN ACCIÓN Y SEGUIMIENTO P.P.'!DI$17:DI$118,'PLAN ACCIÓN Y SEGUIMIENTO P.P.'!F$17:F$118,AN112,'PLAN ACCIÓN Y SEGUIMIENTO P.P.'!AG$17:AG$118,"&gt;0")</f>
        <v>0</v>
      </c>
      <c r="AR112" s="93" t="str">
        <f t="shared" si="78"/>
        <v>REVISAR</v>
      </c>
      <c r="AS112" s="191" t="str">
        <f t="shared" si="79"/>
        <v>REVISAR</v>
      </c>
      <c r="AV112" s="147"/>
      <c r="AW112" s="147"/>
      <c r="AX112" s="147"/>
      <c r="AY112" s="147"/>
      <c r="AZ112" s="104"/>
      <c r="BA112" s="104"/>
      <c r="BB112" s="104"/>
      <c r="BC112" s="104"/>
      <c r="BD112" s="104"/>
      <c r="BE112" s="104"/>
      <c r="BF112" s="104"/>
      <c r="BG112" s="104"/>
      <c r="BH112" s="104"/>
    </row>
    <row r="113" spans="25:51" s="104" customFormat="1" ht="15.75">
      <c r="Y113" s="106"/>
      <c r="Z113" s="106"/>
      <c r="AA113" s="106"/>
      <c r="AB113" s="106"/>
      <c r="AC113" s="106"/>
      <c r="AD113" s="106"/>
      <c r="AG113" s="92" t="e">
        <f>+'PLAN ACCIÓN Y SEGUIMIENTO P.P.'!#REF!</f>
        <v>#REF!</v>
      </c>
      <c r="AH113" s="186">
        <f>SUMIFS('PLAN ACCIÓN Y SEGUIMIENTO P.P.'!DB$17:DB$118,'PLAN ACCIÓN Y SEGUIMIENTO P.P.'!F$17:F$118,$AG113,'PLAN ACCIÓN Y SEGUIMIENTO P.P.'!W$17:W$118,"&gt;0")</f>
        <v>0</v>
      </c>
      <c r="AI113" s="98">
        <v>0.5</v>
      </c>
      <c r="AJ113" s="99">
        <f>SUMIFS('PLAN ACCIÓN Y SEGUIMIENTO P.P.'!DK$17:DK$118,'PLAN ACCIÓN Y SEGUIMIENTO P.P.'!F$17:F$118,$AG113,'PLAN ACCIÓN Y SEGUIMIENTO P.P.'!AG$17:AG$118,"&gt;0")</f>
        <v>0</v>
      </c>
      <c r="AK113" s="98">
        <v>1</v>
      </c>
      <c r="AN113" s="92" t="e">
        <f t="shared" si="77"/>
        <v>#REF!</v>
      </c>
      <c r="AO113" s="95">
        <f>SUMIFS('PLAN ACCIÓN Y SEGUIMIENTO P.P.'!AW$17:AW$118,'PLAN ACCIÓN Y SEGUIMIENTO P.P.'!F$17:F$118,$AN113,'PLAN ACCIÓN Y SEGUIMIENTO P.P.'!W$17:W$118,"&gt;0")+SUMIFS('PLAN ACCIÓN Y SEGUIMIENTO P.P.'!AY$17:AY$118,'PLAN ACCIÓN Y SEGUIMIENTO P.P.'!F$17:F$118,$AN113,'PLAN ACCIÓN Y SEGUIMIENTO P.P.'!W$17:W$118,"&gt;0")</f>
        <v>0</v>
      </c>
      <c r="AP113" s="192">
        <f>SUMIFS('PLAN ACCIÓN Y SEGUIMIENTO P.P.'!CZ$17:CZ$118,'PLAN ACCIÓN Y SEGUIMIENTO P.P.'!F$17:F$118,$AN113,'PLAN ACCIÓN Y SEGUIMIENTO P.P.'!W$17:W$118,"&gt;0")</f>
        <v>0</v>
      </c>
      <c r="AQ113" s="194">
        <f>SUMIFS('PLAN ACCIÓN Y SEGUIMIENTO P.P.'!DI$17:DI$118,'PLAN ACCIÓN Y SEGUIMIENTO P.P.'!F$17:F$118,AN113,'PLAN ACCIÓN Y SEGUIMIENTO P.P.'!AG$17:AG$118,"&gt;0")</f>
        <v>0</v>
      </c>
      <c r="AR113" s="93" t="str">
        <f t="shared" si="78"/>
        <v>REVISAR</v>
      </c>
      <c r="AS113" s="191" t="str">
        <f t="shared" si="79"/>
        <v>REVISAR</v>
      </c>
      <c r="AV113" s="147"/>
      <c r="AW113" s="147"/>
      <c r="AX113" s="147"/>
      <c r="AY113" s="147"/>
    </row>
    <row r="114" spans="25:51" s="104" customFormat="1" ht="15.75">
      <c r="Y114" s="106"/>
      <c r="Z114" s="106"/>
      <c r="AA114" s="106"/>
      <c r="AB114" s="106"/>
      <c r="AC114" s="106"/>
      <c r="AD114" s="106"/>
      <c r="AG114" s="92" t="e">
        <f>+'PLAN ACCIÓN Y SEGUIMIENTO P.P.'!#REF!</f>
        <v>#REF!</v>
      </c>
      <c r="AH114" s="186">
        <f>SUMIFS('PLAN ACCIÓN Y SEGUIMIENTO P.P.'!DB$17:DB$118,'PLAN ACCIÓN Y SEGUIMIENTO P.P.'!F$17:F$118,$AG114,'PLAN ACCIÓN Y SEGUIMIENTO P.P.'!W$17:W$118,"&gt;0")</f>
        <v>0</v>
      </c>
      <c r="AI114" s="98">
        <v>0.5</v>
      </c>
      <c r="AJ114" s="99">
        <f>SUMIFS('PLAN ACCIÓN Y SEGUIMIENTO P.P.'!DK$17:DK$118,'PLAN ACCIÓN Y SEGUIMIENTO P.P.'!F$17:F$118,$AG114,'PLAN ACCIÓN Y SEGUIMIENTO P.P.'!AG$17:AG$118,"&gt;0")</f>
        <v>0</v>
      </c>
      <c r="AK114" s="98">
        <v>1</v>
      </c>
      <c r="AN114" s="92" t="e">
        <f t="shared" si="77"/>
        <v>#REF!</v>
      </c>
      <c r="AO114" s="95">
        <f>SUMIFS('PLAN ACCIÓN Y SEGUIMIENTO P.P.'!AW$17:AW$118,'PLAN ACCIÓN Y SEGUIMIENTO P.P.'!F$17:F$118,$AN114,'PLAN ACCIÓN Y SEGUIMIENTO P.P.'!W$17:W$118,"&gt;0")+SUMIFS('PLAN ACCIÓN Y SEGUIMIENTO P.P.'!AY$17:AY$118,'PLAN ACCIÓN Y SEGUIMIENTO P.P.'!F$17:F$118,$AN114,'PLAN ACCIÓN Y SEGUIMIENTO P.P.'!W$17:W$118,"&gt;0")</f>
        <v>0</v>
      </c>
      <c r="AP114" s="192">
        <f>SUMIFS('PLAN ACCIÓN Y SEGUIMIENTO P.P.'!CZ$17:CZ$118,'PLAN ACCIÓN Y SEGUIMIENTO P.P.'!F$17:F$118,$AN114,'PLAN ACCIÓN Y SEGUIMIENTO P.P.'!W$17:W$118,"&gt;0")</f>
        <v>0</v>
      </c>
      <c r="AQ114" s="194">
        <f>SUMIFS('PLAN ACCIÓN Y SEGUIMIENTO P.P.'!DI$17:DI$118,'PLAN ACCIÓN Y SEGUIMIENTO P.P.'!F$17:F$118,AN114,'PLAN ACCIÓN Y SEGUIMIENTO P.P.'!AG$17:AG$118,"&gt;0")</f>
        <v>0</v>
      </c>
      <c r="AR114" s="93" t="str">
        <f t="shared" si="78"/>
        <v>REVISAR</v>
      </c>
      <c r="AS114" s="191" t="str">
        <f t="shared" si="79"/>
        <v>REVISAR</v>
      </c>
      <c r="AV114" s="147"/>
      <c r="AW114" s="147"/>
      <c r="AX114" s="147"/>
      <c r="AY114" s="147"/>
    </row>
    <row r="115" spans="25:51" s="104" customFormat="1" ht="15.75">
      <c r="Y115" s="106"/>
      <c r="Z115" s="106"/>
      <c r="AA115" s="106"/>
      <c r="AB115" s="106"/>
      <c r="AC115" s="106"/>
      <c r="AD115" s="106"/>
      <c r="AG115" s="92" t="e">
        <f>+'PLAN ACCIÓN Y SEGUIMIENTO P.P.'!#REF!</f>
        <v>#REF!</v>
      </c>
      <c r="AH115" s="186">
        <f>SUMIFS('PLAN ACCIÓN Y SEGUIMIENTO P.P.'!DB$17:DB$118,'PLAN ACCIÓN Y SEGUIMIENTO P.P.'!F$17:F$118,$AG115,'PLAN ACCIÓN Y SEGUIMIENTO P.P.'!W$17:W$118,"&gt;0")</f>
        <v>0</v>
      </c>
      <c r="AI115" s="98">
        <v>0.5</v>
      </c>
      <c r="AJ115" s="99">
        <f>SUMIFS('PLAN ACCIÓN Y SEGUIMIENTO P.P.'!DK$17:DK$118,'PLAN ACCIÓN Y SEGUIMIENTO P.P.'!F$17:F$118,$AG115,'PLAN ACCIÓN Y SEGUIMIENTO P.P.'!AG$17:AG$118,"&gt;0")</f>
        <v>0</v>
      </c>
      <c r="AK115" s="98">
        <v>1</v>
      </c>
      <c r="AN115" s="92" t="e">
        <f t="shared" si="77"/>
        <v>#REF!</v>
      </c>
      <c r="AO115" s="95">
        <f>SUMIFS('PLAN ACCIÓN Y SEGUIMIENTO P.P.'!AW$17:AW$118,'PLAN ACCIÓN Y SEGUIMIENTO P.P.'!F$17:F$118,$AN115,'PLAN ACCIÓN Y SEGUIMIENTO P.P.'!W$17:W$118,"&gt;0")+SUMIFS('PLAN ACCIÓN Y SEGUIMIENTO P.P.'!AY$17:AY$118,'PLAN ACCIÓN Y SEGUIMIENTO P.P.'!F$17:F$118,$AN115,'PLAN ACCIÓN Y SEGUIMIENTO P.P.'!W$17:W$118,"&gt;0")</f>
        <v>0</v>
      </c>
      <c r="AP115" s="192">
        <f>SUMIFS('PLAN ACCIÓN Y SEGUIMIENTO P.P.'!CZ$17:CZ$118,'PLAN ACCIÓN Y SEGUIMIENTO P.P.'!F$17:F$118,$AN115,'PLAN ACCIÓN Y SEGUIMIENTO P.P.'!W$17:W$118,"&gt;0")</f>
        <v>0</v>
      </c>
      <c r="AQ115" s="194">
        <f>SUMIFS('PLAN ACCIÓN Y SEGUIMIENTO P.P.'!DI$17:DI$118,'PLAN ACCIÓN Y SEGUIMIENTO P.P.'!F$17:F$118,AN115,'PLAN ACCIÓN Y SEGUIMIENTO P.P.'!AG$17:AG$118,"&gt;0")</f>
        <v>0</v>
      </c>
      <c r="AR115" s="93" t="str">
        <f t="shared" si="78"/>
        <v>REVISAR</v>
      </c>
      <c r="AS115" s="191" t="str">
        <f t="shared" si="79"/>
        <v>REVISAR</v>
      </c>
      <c r="AV115" s="147"/>
      <c r="AW115" s="147"/>
      <c r="AX115" s="147"/>
      <c r="AY115" s="147"/>
    </row>
    <row r="116" spans="25:51" s="104" customFormat="1" ht="15.75">
      <c r="Y116" s="106"/>
      <c r="Z116" s="106"/>
      <c r="AA116" s="106"/>
      <c r="AB116" s="106"/>
      <c r="AC116" s="106"/>
      <c r="AD116" s="106"/>
      <c r="AG116" s="92" t="e">
        <f>+'PLAN ACCIÓN Y SEGUIMIENTO P.P.'!#REF!</f>
        <v>#REF!</v>
      </c>
      <c r="AH116" s="186">
        <f>SUMIFS('PLAN ACCIÓN Y SEGUIMIENTO P.P.'!DB$17:DB$118,'PLAN ACCIÓN Y SEGUIMIENTO P.P.'!F$17:F$118,$AG116,'PLAN ACCIÓN Y SEGUIMIENTO P.P.'!W$17:W$118,"&gt;0")</f>
        <v>0</v>
      </c>
      <c r="AI116" s="98">
        <v>0.5</v>
      </c>
      <c r="AJ116" s="99">
        <f>SUMIFS('PLAN ACCIÓN Y SEGUIMIENTO P.P.'!DK$17:DK$118,'PLAN ACCIÓN Y SEGUIMIENTO P.P.'!F$17:F$118,$AG116,'PLAN ACCIÓN Y SEGUIMIENTO P.P.'!AG$17:AG$118,"&gt;0")</f>
        <v>0</v>
      </c>
      <c r="AK116" s="98">
        <v>1</v>
      </c>
      <c r="AN116" s="92" t="e">
        <f t="shared" si="77"/>
        <v>#REF!</v>
      </c>
      <c r="AO116" s="95">
        <f>SUMIFS('PLAN ACCIÓN Y SEGUIMIENTO P.P.'!AW$17:AW$118,'PLAN ACCIÓN Y SEGUIMIENTO P.P.'!F$17:F$118,$AN116,'PLAN ACCIÓN Y SEGUIMIENTO P.P.'!W$17:W$118,"&gt;0")+SUMIFS('PLAN ACCIÓN Y SEGUIMIENTO P.P.'!AY$17:AY$118,'PLAN ACCIÓN Y SEGUIMIENTO P.P.'!F$17:F$118,$AN116,'PLAN ACCIÓN Y SEGUIMIENTO P.P.'!W$17:W$118,"&gt;0")</f>
        <v>0</v>
      </c>
      <c r="AP116" s="192">
        <f>SUMIFS('PLAN ACCIÓN Y SEGUIMIENTO P.P.'!CZ$17:CZ$118,'PLAN ACCIÓN Y SEGUIMIENTO P.P.'!F$17:F$118,$AN116,'PLAN ACCIÓN Y SEGUIMIENTO P.P.'!W$17:W$118,"&gt;0")</f>
        <v>0</v>
      </c>
      <c r="AQ116" s="194">
        <f>SUMIFS('PLAN ACCIÓN Y SEGUIMIENTO P.P.'!DI$17:DI$118,'PLAN ACCIÓN Y SEGUIMIENTO P.P.'!F$17:F$118,AN116,'PLAN ACCIÓN Y SEGUIMIENTO P.P.'!AG$17:AG$118,"&gt;0")</f>
        <v>0</v>
      </c>
      <c r="AR116" s="93" t="str">
        <f t="shared" si="78"/>
        <v>REVISAR</v>
      </c>
      <c r="AS116" s="191" t="str">
        <f t="shared" si="79"/>
        <v>REVISAR</v>
      </c>
      <c r="AV116" s="147"/>
      <c r="AW116" s="147"/>
      <c r="AX116" s="147"/>
      <c r="AY116" s="147"/>
    </row>
    <row r="117" spans="25:51" s="104" customFormat="1" ht="15.75">
      <c r="Y117" s="106"/>
      <c r="Z117" s="106"/>
      <c r="AA117" s="106"/>
      <c r="AB117" s="106"/>
      <c r="AC117" s="106"/>
      <c r="AD117" s="106"/>
      <c r="AG117" s="92" t="e">
        <f>+'PLAN ACCIÓN Y SEGUIMIENTO P.P.'!#REF!</f>
        <v>#REF!</v>
      </c>
      <c r="AH117" s="186">
        <f>SUMIFS('PLAN ACCIÓN Y SEGUIMIENTO P.P.'!DB$17:DB$118,'PLAN ACCIÓN Y SEGUIMIENTO P.P.'!F$17:F$118,$AG117,'PLAN ACCIÓN Y SEGUIMIENTO P.P.'!W$17:W$118,"&gt;0")</f>
        <v>0</v>
      </c>
      <c r="AI117" s="98">
        <v>0.5</v>
      </c>
      <c r="AJ117" s="99">
        <f>SUMIFS('PLAN ACCIÓN Y SEGUIMIENTO P.P.'!DK$17:DK$118,'PLAN ACCIÓN Y SEGUIMIENTO P.P.'!F$17:F$118,$AG117,'PLAN ACCIÓN Y SEGUIMIENTO P.P.'!AG$17:AG$118,"&gt;0")</f>
        <v>0</v>
      </c>
      <c r="AK117" s="98">
        <v>1</v>
      </c>
      <c r="AN117" s="92" t="e">
        <f t="shared" si="77"/>
        <v>#REF!</v>
      </c>
      <c r="AO117" s="95">
        <f>SUMIFS('PLAN ACCIÓN Y SEGUIMIENTO P.P.'!AW$17:AW$118,'PLAN ACCIÓN Y SEGUIMIENTO P.P.'!F$17:F$118,$AN117,'PLAN ACCIÓN Y SEGUIMIENTO P.P.'!W$17:W$118,"&gt;0")+SUMIFS('PLAN ACCIÓN Y SEGUIMIENTO P.P.'!AY$17:AY$118,'PLAN ACCIÓN Y SEGUIMIENTO P.P.'!F$17:F$118,$AN117,'PLAN ACCIÓN Y SEGUIMIENTO P.P.'!W$17:W$118,"&gt;0")</f>
        <v>0</v>
      </c>
      <c r="AP117" s="192">
        <f>SUMIFS('PLAN ACCIÓN Y SEGUIMIENTO P.P.'!CZ$17:CZ$118,'PLAN ACCIÓN Y SEGUIMIENTO P.P.'!F$17:F$118,$AN117,'PLAN ACCIÓN Y SEGUIMIENTO P.P.'!W$17:W$118,"&gt;0")</f>
        <v>0</v>
      </c>
      <c r="AQ117" s="194">
        <f>SUMIFS('PLAN ACCIÓN Y SEGUIMIENTO P.P.'!DI$17:DI$118,'PLAN ACCIÓN Y SEGUIMIENTO P.P.'!F$17:F$118,AN117,'PLAN ACCIÓN Y SEGUIMIENTO P.P.'!AG$17:AG$118,"&gt;0")</f>
        <v>0</v>
      </c>
      <c r="AR117" s="93" t="str">
        <f t="shared" si="78"/>
        <v>REVISAR</v>
      </c>
      <c r="AS117" s="191" t="str">
        <f t="shared" si="79"/>
        <v>REVISAR</v>
      </c>
      <c r="AV117" s="147"/>
      <c r="AW117" s="147"/>
      <c r="AX117" s="147"/>
      <c r="AY117" s="147"/>
    </row>
    <row r="118" spans="25:51" s="104" customFormat="1" ht="15.75">
      <c r="Y118" s="106"/>
      <c r="Z118" s="106"/>
      <c r="AA118" s="106"/>
      <c r="AB118" s="106"/>
      <c r="AC118" s="106"/>
      <c r="AD118" s="106"/>
      <c r="AG118" s="92" t="e">
        <f>+'PLAN ACCIÓN Y SEGUIMIENTO P.P.'!#REF!</f>
        <v>#REF!</v>
      </c>
      <c r="AH118" s="186">
        <f>SUMIFS('PLAN ACCIÓN Y SEGUIMIENTO P.P.'!DB$17:DB$118,'PLAN ACCIÓN Y SEGUIMIENTO P.P.'!F$17:F$118,$AG118,'PLAN ACCIÓN Y SEGUIMIENTO P.P.'!W$17:W$118,"&gt;0")</f>
        <v>0</v>
      </c>
      <c r="AI118" s="98">
        <v>0.5</v>
      </c>
      <c r="AJ118" s="99">
        <f>SUMIFS('PLAN ACCIÓN Y SEGUIMIENTO P.P.'!DK$17:DK$118,'PLAN ACCIÓN Y SEGUIMIENTO P.P.'!F$17:F$118,$AG118,'PLAN ACCIÓN Y SEGUIMIENTO P.P.'!AG$17:AG$118,"&gt;0")</f>
        <v>0</v>
      </c>
      <c r="AK118" s="98">
        <v>1</v>
      </c>
      <c r="AN118" s="92" t="e">
        <f t="shared" si="77"/>
        <v>#REF!</v>
      </c>
      <c r="AO118" s="95">
        <f>SUMIFS('PLAN ACCIÓN Y SEGUIMIENTO P.P.'!AW$17:AW$118,'PLAN ACCIÓN Y SEGUIMIENTO P.P.'!F$17:F$118,$AN118,'PLAN ACCIÓN Y SEGUIMIENTO P.P.'!W$17:W$118,"&gt;0")+SUMIFS('PLAN ACCIÓN Y SEGUIMIENTO P.P.'!AY$17:AY$118,'PLAN ACCIÓN Y SEGUIMIENTO P.P.'!F$17:F$118,$AN118,'PLAN ACCIÓN Y SEGUIMIENTO P.P.'!W$17:W$118,"&gt;0")</f>
        <v>0</v>
      </c>
      <c r="AP118" s="192">
        <f>SUMIFS('PLAN ACCIÓN Y SEGUIMIENTO P.P.'!CZ$17:CZ$118,'PLAN ACCIÓN Y SEGUIMIENTO P.P.'!F$17:F$118,$AN118,'PLAN ACCIÓN Y SEGUIMIENTO P.P.'!W$17:W$118,"&gt;0")</f>
        <v>0</v>
      </c>
      <c r="AQ118" s="194">
        <f>SUMIFS('PLAN ACCIÓN Y SEGUIMIENTO P.P.'!DI$17:DI$118,'PLAN ACCIÓN Y SEGUIMIENTO P.P.'!F$17:F$118,AN118,'PLAN ACCIÓN Y SEGUIMIENTO P.P.'!AG$17:AG$118,"&gt;0")</f>
        <v>0</v>
      </c>
      <c r="AR118" s="93" t="str">
        <f t="shared" si="78"/>
        <v>REVISAR</v>
      </c>
      <c r="AS118" s="191" t="str">
        <f t="shared" si="79"/>
        <v>REVISAR</v>
      </c>
      <c r="AV118" s="147"/>
      <c r="AW118" s="147"/>
      <c r="AX118" s="147"/>
      <c r="AY118" s="147"/>
    </row>
    <row r="119" spans="25:51" s="104" customFormat="1" ht="15.75">
      <c r="Y119" s="106"/>
      <c r="Z119" s="106"/>
      <c r="AA119" s="106"/>
      <c r="AB119" s="106"/>
      <c r="AC119" s="106"/>
      <c r="AD119" s="106"/>
      <c r="AG119" s="92" t="e">
        <f>+'PLAN ACCIÓN Y SEGUIMIENTO P.P.'!#REF!</f>
        <v>#REF!</v>
      </c>
      <c r="AH119" s="186">
        <f>SUMIFS('PLAN ACCIÓN Y SEGUIMIENTO P.P.'!DB$17:DB$118,'PLAN ACCIÓN Y SEGUIMIENTO P.P.'!F$17:F$118,$AG119,'PLAN ACCIÓN Y SEGUIMIENTO P.P.'!W$17:W$118,"&gt;0")</f>
        <v>0</v>
      </c>
      <c r="AI119" s="98">
        <v>0.5</v>
      </c>
      <c r="AJ119" s="99">
        <f>SUMIFS('PLAN ACCIÓN Y SEGUIMIENTO P.P.'!DK$17:DK$118,'PLAN ACCIÓN Y SEGUIMIENTO P.P.'!F$17:F$118,$AG119,'PLAN ACCIÓN Y SEGUIMIENTO P.P.'!AG$17:AG$118,"&gt;0")</f>
        <v>0</v>
      </c>
      <c r="AK119" s="98">
        <v>1</v>
      </c>
      <c r="AN119" s="92" t="e">
        <f t="shared" si="77"/>
        <v>#REF!</v>
      </c>
      <c r="AO119" s="95">
        <f>SUMIFS('PLAN ACCIÓN Y SEGUIMIENTO P.P.'!AW$17:AW$118,'PLAN ACCIÓN Y SEGUIMIENTO P.P.'!F$17:F$118,$AN119,'PLAN ACCIÓN Y SEGUIMIENTO P.P.'!W$17:W$118,"&gt;0")+SUMIFS('PLAN ACCIÓN Y SEGUIMIENTO P.P.'!AY$17:AY$118,'PLAN ACCIÓN Y SEGUIMIENTO P.P.'!F$17:F$118,$AN119,'PLAN ACCIÓN Y SEGUIMIENTO P.P.'!W$17:W$118,"&gt;0")</f>
        <v>0</v>
      </c>
      <c r="AP119" s="192">
        <f>SUMIFS('PLAN ACCIÓN Y SEGUIMIENTO P.P.'!CZ$17:CZ$118,'PLAN ACCIÓN Y SEGUIMIENTO P.P.'!F$17:F$118,$AN119,'PLAN ACCIÓN Y SEGUIMIENTO P.P.'!W$17:W$118,"&gt;0")</f>
        <v>0</v>
      </c>
      <c r="AQ119" s="194">
        <f>SUMIFS('PLAN ACCIÓN Y SEGUIMIENTO P.P.'!DI$17:DI$118,'PLAN ACCIÓN Y SEGUIMIENTO P.P.'!F$17:F$118,AN119,'PLAN ACCIÓN Y SEGUIMIENTO P.P.'!AG$17:AG$118,"&gt;0")</f>
        <v>0</v>
      </c>
      <c r="AR119" s="93" t="str">
        <f t="shared" si="78"/>
        <v>REVISAR</v>
      </c>
      <c r="AS119" s="191" t="str">
        <f t="shared" si="79"/>
        <v>REVISAR</v>
      </c>
      <c r="AV119" s="147"/>
      <c r="AW119" s="147"/>
      <c r="AX119" s="147"/>
      <c r="AY119" s="147"/>
    </row>
    <row r="120" spans="25:51" s="104" customFormat="1" ht="15.75">
      <c r="Y120" s="106"/>
      <c r="Z120" s="106"/>
      <c r="AA120" s="106"/>
      <c r="AB120" s="106"/>
      <c r="AC120" s="106"/>
      <c r="AD120" s="106"/>
      <c r="AG120" s="92" t="e">
        <f>+'PLAN ACCIÓN Y SEGUIMIENTO P.P.'!#REF!</f>
        <v>#REF!</v>
      </c>
      <c r="AH120" s="186">
        <f>SUMIFS('PLAN ACCIÓN Y SEGUIMIENTO P.P.'!DB$17:DB$118,'PLAN ACCIÓN Y SEGUIMIENTO P.P.'!F$17:F$118,$AG120,'PLAN ACCIÓN Y SEGUIMIENTO P.P.'!W$17:W$118,"&gt;0")</f>
        <v>0</v>
      </c>
      <c r="AI120" s="98">
        <v>0.5</v>
      </c>
      <c r="AJ120" s="99">
        <f>SUMIFS('PLAN ACCIÓN Y SEGUIMIENTO P.P.'!DK$17:DK$118,'PLAN ACCIÓN Y SEGUIMIENTO P.P.'!F$17:F$118,$AG120,'PLAN ACCIÓN Y SEGUIMIENTO P.P.'!AG$17:AG$118,"&gt;0")</f>
        <v>0</v>
      </c>
      <c r="AK120" s="98">
        <v>1</v>
      </c>
      <c r="AN120" s="92" t="e">
        <f t="shared" si="77"/>
        <v>#REF!</v>
      </c>
      <c r="AO120" s="95">
        <f>SUMIFS('PLAN ACCIÓN Y SEGUIMIENTO P.P.'!AW$17:AW$118,'PLAN ACCIÓN Y SEGUIMIENTO P.P.'!F$17:F$118,$AN120,'PLAN ACCIÓN Y SEGUIMIENTO P.P.'!W$17:W$118,"&gt;0")+SUMIFS('PLAN ACCIÓN Y SEGUIMIENTO P.P.'!AY$17:AY$118,'PLAN ACCIÓN Y SEGUIMIENTO P.P.'!F$17:F$118,$AN120,'PLAN ACCIÓN Y SEGUIMIENTO P.P.'!W$17:W$118,"&gt;0")</f>
        <v>0</v>
      </c>
      <c r="AP120" s="192">
        <f>SUMIFS('PLAN ACCIÓN Y SEGUIMIENTO P.P.'!CZ$17:CZ$118,'PLAN ACCIÓN Y SEGUIMIENTO P.P.'!F$17:F$118,$AN120,'PLAN ACCIÓN Y SEGUIMIENTO P.P.'!W$17:W$118,"&gt;0")</f>
        <v>0</v>
      </c>
      <c r="AQ120" s="194">
        <f>SUMIFS('PLAN ACCIÓN Y SEGUIMIENTO P.P.'!DI$17:DI$118,'PLAN ACCIÓN Y SEGUIMIENTO P.P.'!F$17:F$118,AN120,'PLAN ACCIÓN Y SEGUIMIENTO P.P.'!AG$17:AG$118,"&gt;0")</f>
        <v>0</v>
      </c>
      <c r="AR120" s="93" t="str">
        <f t="shared" si="78"/>
        <v>REVISAR</v>
      </c>
      <c r="AS120" s="191" t="str">
        <f t="shared" si="79"/>
        <v>REVISAR</v>
      </c>
      <c r="AV120" s="147"/>
      <c r="AW120" s="147"/>
      <c r="AX120" s="147"/>
      <c r="AY120" s="147"/>
    </row>
    <row r="121" spans="25:51" s="104" customFormat="1" ht="15.75">
      <c r="Y121" s="106"/>
      <c r="Z121" s="106"/>
      <c r="AA121" s="106"/>
      <c r="AB121" s="106"/>
      <c r="AC121" s="106"/>
      <c r="AD121" s="106"/>
      <c r="AG121" s="92" t="e">
        <f>+'PLAN ACCIÓN Y SEGUIMIENTO P.P.'!#REF!</f>
        <v>#REF!</v>
      </c>
      <c r="AH121" s="186">
        <f>SUMIFS('PLAN ACCIÓN Y SEGUIMIENTO P.P.'!DB$17:DB$118,'PLAN ACCIÓN Y SEGUIMIENTO P.P.'!F$17:F$118,$AG121,'PLAN ACCIÓN Y SEGUIMIENTO P.P.'!W$17:W$118,"&gt;0")</f>
        <v>0</v>
      </c>
      <c r="AI121" s="98">
        <v>0.5</v>
      </c>
      <c r="AJ121" s="99">
        <f>SUMIFS('PLAN ACCIÓN Y SEGUIMIENTO P.P.'!DK$17:DK$118,'PLAN ACCIÓN Y SEGUIMIENTO P.P.'!F$17:F$118,$AG121,'PLAN ACCIÓN Y SEGUIMIENTO P.P.'!AG$17:AG$118,"&gt;0")</f>
        <v>0</v>
      </c>
      <c r="AK121" s="98">
        <v>1</v>
      </c>
      <c r="AN121" s="92" t="e">
        <f t="shared" si="77"/>
        <v>#REF!</v>
      </c>
      <c r="AO121" s="95">
        <f>SUMIFS('PLAN ACCIÓN Y SEGUIMIENTO P.P.'!AW$17:AW$118,'PLAN ACCIÓN Y SEGUIMIENTO P.P.'!F$17:F$118,$AN121,'PLAN ACCIÓN Y SEGUIMIENTO P.P.'!W$17:W$118,"&gt;0")+SUMIFS('PLAN ACCIÓN Y SEGUIMIENTO P.P.'!AY$17:AY$118,'PLAN ACCIÓN Y SEGUIMIENTO P.P.'!F$17:F$118,$AN121,'PLAN ACCIÓN Y SEGUIMIENTO P.P.'!W$17:W$118,"&gt;0")</f>
        <v>0</v>
      </c>
      <c r="AP121" s="192">
        <f>SUMIFS('PLAN ACCIÓN Y SEGUIMIENTO P.P.'!CZ$17:CZ$118,'PLAN ACCIÓN Y SEGUIMIENTO P.P.'!F$17:F$118,$AN121,'PLAN ACCIÓN Y SEGUIMIENTO P.P.'!W$17:W$118,"&gt;0")</f>
        <v>0</v>
      </c>
      <c r="AQ121" s="194">
        <f>SUMIFS('PLAN ACCIÓN Y SEGUIMIENTO P.P.'!DI$17:DI$118,'PLAN ACCIÓN Y SEGUIMIENTO P.P.'!F$17:F$118,AN121,'PLAN ACCIÓN Y SEGUIMIENTO P.P.'!AG$17:AG$118,"&gt;0")</f>
        <v>0</v>
      </c>
      <c r="AR121" s="93" t="str">
        <f t="shared" si="78"/>
        <v>REVISAR</v>
      </c>
      <c r="AS121" s="191" t="str">
        <f t="shared" si="79"/>
        <v>REVISAR</v>
      </c>
      <c r="AV121" s="147"/>
      <c r="AW121" s="147"/>
      <c r="AX121" s="147"/>
      <c r="AY121" s="147"/>
    </row>
    <row r="122" spans="25:51" s="104" customFormat="1" ht="15.75">
      <c r="Y122" s="106"/>
      <c r="Z122" s="106"/>
      <c r="AA122" s="106"/>
      <c r="AB122" s="106"/>
      <c r="AC122" s="106"/>
      <c r="AD122" s="106"/>
      <c r="AG122" s="92" t="e">
        <f>+'PLAN ACCIÓN Y SEGUIMIENTO P.P.'!#REF!</f>
        <v>#REF!</v>
      </c>
      <c r="AH122" s="186">
        <f>SUMIFS('PLAN ACCIÓN Y SEGUIMIENTO P.P.'!DB$17:DB$118,'PLAN ACCIÓN Y SEGUIMIENTO P.P.'!F$17:F$118,$AG122,'PLAN ACCIÓN Y SEGUIMIENTO P.P.'!W$17:W$118,"&gt;0")</f>
        <v>0</v>
      </c>
      <c r="AI122" s="98">
        <v>0.5</v>
      </c>
      <c r="AJ122" s="99">
        <f>SUMIFS('PLAN ACCIÓN Y SEGUIMIENTO P.P.'!DK$17:DK$118,'PLAN ACCIÓN Y SEGUIMIENTO P.P.'!F$17:F$118,$AG122,'PLAN ACCIÓN Y SEGUIMIENTO P.P.'!AG$17:AG$118,"&gt;0")</f>
        <v>0</v>
      </c>
      <c r="AK122" s="98">
        <v>1</v>
      </c>
      <c r="AN122" s="92" t="e">
        <f t="shared" si="77"/>
        <v>#REF!</v>
      </c>
      <c r="AO122" s="95">
        <f>SUMIFS('PLAN ACCIÓN Y SEGUIMIENTO P.P.'!AW$17:AW$118,'PLAN ACCIÓN Y SEGUIMIENTO P.P.'!F$17:F$118,$AN122,'PLAN ACCIÓN Y SEGUIMIENTO P.P.'!W$17:W$118,"&gt;0")+SUMIFS('PLAN ACCIÓN Y SEGUIMIENTO P.P.'!AY$17:AY$118,'PLAN ACCIÓN Y SEGUIMIENTO P.P.'!F$17:F$118,$AN122,'PLAN ACCIÓN Y SEGUIMIENTO P.P.'!W$17:W$118,"&gt;0")</f>
        <v>0</v>
      </c>
      <c r="AP122" s="192">
        <f>SUMIFS('PLAN ACCIÓN Y SEGUIMIENTO P.P.'!CZ$17:CZ$118,'PLAN ACCIÓN Y SEGUIMIENTO P.P.'!F$17:F$118,$AN122,'PLAN ACCIÓN Y SEGUIMIENTO P.P.'!W$17:W$118,"&gt;0")</f>
        <v>0</v>
      </c>
      <c r="AQ122" s="194">
        <f>SUMIFS('PLAN ACCIÓN Y SEGUIMIENTO P.P.'!DI$17:DI$118,'PLAN ACCIÓN Y SEGUIMIENTO P.P.'!F$17:F$118,AN122,'PLAN ACCIÓN Y SEGUIMIENTO P.P.'!AG$17:AG$118,"&gt;0")</f>
        <v>0</v>
      </c>
      <c r="AR122" s="93" t="str">
        <f t="shared" si="78"/>
        <v>REVISAR</v>
      </c>
      <c r="AS122" s="191" t="str">
        <f t="shared" si="79"/>
        <v>REVISAR</v>
      </c>
      <c r="AV122" s="147"/>
      <c r="AW122" s="147"/>
      <c r="AX122" s="147"/>
      <c r="AY122" s="147"/>
    </row>
    <row r="123" spans="25:51" s="104" customFormat="1" ht="15.75">
      <c r="Y123" s="106"/>
      <c r="Z123" s="106"/>
      <c r="AA123" s="106"/>
      <c r="AB123" s="106"/>
      <c r="AC123" s="106"/>
      <c r="AD123" s="106"/>
      <c r="AG123" s="92" t="e">
        <f>+'PLAN ACCIÓN Y SEGUIMIENTO P.P.'!#REF!</f>
        <v>#REF!</v>
      </c>
      <c r="AH123" s="186">
        <f>SUMIFS('PLAN ACCIÓN Y SEGUIMIENTO P.P.'!DB$17:DB$118,'PLAN ACCIÓN Y SEGUIMIENTO P.P.'!F$17:F$118,$AG123,'PLAN ACCIÓN Y SEGUIMIENTO P.P.'!W$17:W$118,"&gt;0")</f>
        <v>0</v>
      </c>
      <c r="AI123" s="98">
        <v>0.5</v>
      </c>
      <c r="AJ123" s="99">
        <f>SUMIFS('PLAN ACCIÓN Y SEGUIMIENTO P.P.'!DK$17:DK$118,'PLAN ACCIÓN Y SEGUIMIENTO P.P.'!F$17:F$118,$AG123,'PLAN ACCIÓN Y SEGUIMIENTO P.P.'!AG$17:AG$118,"&gt;0")</f>
        <v>0</v>
      </c>
      <c r="AK123" s="98">
        <v>2</v>
      </c>
      <c r="AN123" s="92" t="e">
        <f t="shared" si="77"/>
        <v>#REF!</v>
      </c>
      <c r="AO123" s="95">
        <f>SUMIFS('PLAN ACCIÓN Y SEGUIMIENTO P.P.'!AW$17:AW$118,'PLAN ACCIÓN Y SEGUIMIENTO P.P.'!F$17:F$118,$AN123,'PLAN ACCIÓN Y SEGUIMIENTO P.P.'!W$17:W$118,"&gt;0")+SUMIFS('PLAN ACCIÓN Y SEGUIMIENTO P.P.'!AY$17:AY$118,'PLAN ACCIÓN Y SEGUIMIENTO P.P.'!F$17:F$118,$AN123,'PLAN ACCIÓN Y SEGUIMIENTO P.P.'!W$17:W$118,"&gt;0")</f>
        <v>0</v>
      </c>
      <c r="AP123" s="192">
        <f>SUMIFS('PLAN ACCIÓN Y SEGUIMIENTO P.P.'!CZ$17:CZ$118,'PLAN ACCIÓN Y SEGUIMIENTO P.P.'!F$17:F$118,$AN123,'PLAN ACCIÓN Y SEGUIMIENTO P.P.'!W$17:W$118,"&gt;0")</f>
        <v>0</v>
      </c>
      <c r="AQ123" s="194">
        <f>SUMIFS('PLAN ACCIÓN Y SEGUIMIENTO P.P.'!DI$17:DI$118,'PLAN ACCIÓN Y SEGUIMIENTO P.P.'!F$17:F$118,AN123,'PLAN ACCIÓN Y SEGUIMIENTO P.P.'!AG$17:AG$118,"&gt;0")</f>
        <v>0</v>
      </c>
      <c r="AR123" s="93" t="str">
        <f t="shared" si="78"/>
        <v>REVISAR</v>
      </c>
      <c r="AS123" s="191" t="str">
        <f t="shared" si="79"/>
        <v>REVISAR</v>
      </c>
      <c r="AV123" s="147"/>
      <c r="AW123" s="147"/>
      <c r="AX123" s="147"/>
      <c r="AY123" s="147"/>
    </row>
    <row r="124" spans="25:51" s="104" customFormat="1" ht="15.75">
      <c r="Y124" s="106"/>
      <c r="Z124" s="106"/>
      <c r="AA124" s="106"/>
      <c r="AB124" s="106"/>
      <c r="AC124" s="106"/>
      <c r="AD124" s="106"/>
      <c r="AG124" s="92" t="e">
        <f>+'PLAN ACCIÓN Y SEGUIMIENTO P.P.'!#REF!</f>
        <v>#REF!</v>
      </c>
      <c r="AH124" s="186">
        <f>SUMIFS('PLAN ACCIÓN Y SEGUIMIENTO P.P.'!DB$17:DB$118,'PLAN ACCIÓN Y SEGUIMIENTO P.P.'!F$17:F$118,$AG124,'PLAN ACCIÓN Y SEGUIMIENTO P.P.'!W$17:W$118,"&gt;0")</f>
        <v>0</v>
      </c>
      <c r="AI124" s="98">
        <v>0.5</v>
      </c>
      <c r="AJ124" s="99">
        <f>SUMIFS('PLAN ACCIÓN Y SEGUIMIENTO P.P.'!DK$17:DK$118,'PLAN ACCIÓN Y SEGUIMIENTO P.P.'!F$17:F$118,$AG124,'PLAN ACCIÓN Y SEGUIMIENTO P.P.'!AG$17:AG$118,"&gt;0")</f>
        <v>0</v>
      </c>
      <c r="AK124" s="98">
        <v>3</v>
      </c>
      <c r="AN124" s="92" t="e">
        <f t="shared" si="77"/>
        <v>#REF!</v>
      </c>
      <c r="AO124" s="95">
        <f>SUMIFS('PLAN ACCIÓN Y SEGUIMIENTO P.P.'!AW$17:AW$118,'PLAN ACCIÓN Y SEGUIMIENTO P.P.'!F$17:F$118,$AN124,'PLAN ACCIÓN Y SEGUIMIENTO P.P.'!W$17:W$118,"&gt;0")+SUMIFS('PLAN ACCIÓN Y SEGUIMIENTO P.P.'!AY$17:AY$118,'PLAN ACCIÓN Y SEGUIMIENTO P.P.'!F$17:F$118,$AN124,'PLAN ACCIÓN Y SEGUIMIENTO P.P.'!W$17:W$118,"&gt;0")</f>
        <v>0</v>
      </c>
      <c r="AP124" s="192">
        <f>SUMIFS('PLAN ACCIÓN Y SEGUIMIENTO P.P.'!CZ$17:CZ$118,'PLAN ACCIÓN Y SEGUIMIENTO P.P.'!F$17:F$118,$AN124,'PLAN ACCIÓN Y SEGUIMIENTO P.P.'!W$17:W$118,"&gt;0")</f>
        <v>0</v>
      </c>
      <c r="AQ124" s="194">
        <f>SUMIFS('PLAN ACCIÓN Y SEGUIMIENTO P.P.'!DI$17:DI$118,'PLAN ACCIÓN Y SEGUIMIENTO P.P.'!F$17:F$118,AN124,'PLAN ACCIÓN Y SEGUIMIENTO P.P.'!AG$17:AG$118,"&gt;0")</f>
        <v>0</v>
      </c>
      <c r="AR124" s="93" t="str">
        <f t="shared" si="78"/>
        <v>REVISAR</v>
      </c>
      <c r="AS124" s="191" t="str">
        <f t="shared" si="79"/>
        <v>REVISAR</v>
      </c>
      <c r="AV124" s="147"/>
      <c r="AW124" s="147"/>
      <c r="AX124" s="147"/>
      <c r="AY124" s="147"/>
    </row>
    <row r="125" spans="25:51" s="104" customFormat="1" ht="15.75">
      <c r="Y125" s="106"/>
      <c r="Z125" s="106"/>
      <c r="AA125" s="106"/>
      <c r="AB125" s="106"/>
      <c r="AC125" s="106"/>
      <c r="AD125" s="106"/>
      <c r="AG125" s="92" t="e">
        <f>+'PLAN ACCIÓN Y SEGUIMIENTO P.P.'!#REF!</f>
        <v>#REF!</v>
      </c>
      <c r="AH125" s="186">
        <f>SUMIFS('PLAN ACCIÓN Y SEGUIMIENTO P.P.'!DB$17:DB$118,'PLAN ACCIÓN Y SEGUIMIENTO P.P.'!F$17:F$118,$AG125,'PLAN ACCIÓN Y SEGUIMIENTO P.P.'!W$17:W$118,"&gt;0")</f>
        <v>0</v>
      </c>
      <c r="AI125" s="98">
        <v>0.5</v>
      </c>
      <c r="AJ125" s="99">
        <f>SUMIFS('PLAN ACCIÓN Y SEGUIMIENTO P.P.'!DK$17:DK$118,'PLAN ACCIÓN Y SEGUIMIENTO P.P.'!F$17:F$118,$AG125,'PLAN ACCIÓN Y SEGUIMIENTO P.P.'!AG$17:AG$118,"&gt;0")</f>
        <v>0</v>
      </c>
      <c r="AK125" s="98">
        <v>4</v>
      </c>
      <c r="AN125" s="92" t="e">
        <f t="shared" ref="AN125:AN133" si="80">AG125</f>
        <v>#REF!</v>
      </c>
      <c r="AO125" s="95">
        <f>SUMIFS('PLAN ACCIÓN Y SEGUIMIENTO P.P.'!AW$17:AW$118,'PLAN ACCIÓN Y SEGUIMIENTO P.P.'!F$17:F$118,$AN125,'PLAN ACCIÓN Y SEGUIMIENTO P.P.'!W$17:W$118,"&gt;0")+SUMIFS('PLAN ACCIÓN Y SEGUIMIENTO P.P.'!AY$17:AY$118,'PLAN ACCIÓN Y SEGUIMIENTO P.P.'!F$17:F$118,$AN125,'PLAN ACCIÓN Y SEGUIMIENTO P.P.'!W$17:W$118,"&gt;0")</f>
        <v>0</v>
      </c>
      <c r="AP125" s="192">
        <f>SUMIFS('PLAN ACCIÓN Y SEGUIMIENTO P.P.'!CZ$17:CZ$118,'PLAN ACCIÓN Y SEGUIMIENTO P.P.'!F$17:F$118,$AN125,'PLAN ACCIÓN Y SEGUIMIENTO P.P.'!W$17:W$118,"&gt;0")</f>
        <v>0</v>
      </c>
      <c r="AQ125" s="194">
        <f>SUMIFS('PLAN ACCIÓN Y SEGUIMIENTO P.P.'!DI$17:DI$118,'PLAN ACCIÓN Y SEGUIMIENTO P.P.'!F$17:F$118,AN125,'PLAN ACCIÓN Y SEGUIMIENTO P.P.'!AG$17:AG$118,"&gt;0")</f>
        <v>0</v>
      </c>
      <c r="AR125" s="93" t="str">
        <f t="shared" ref="AR125:AR133" si="81">IFERROR(((AP125*100%)/AO125),"REVISAR")</f>
        <v>REVISAR</v>
      </c>
      <c r="AS125" s="191" t="str">
        <f t="shared" ref="AS125:AS133" si="82">IFERROR(((AQ125*100%)/AO125),"REVISAR")</f>
        <v>REVISAR</v>
      </c>
      <c r="AV125" s="147"/>
      <c r="AW125" s="147"/>
      <c r="AX125" s="147"/>
      <c r="AY125" s="147"/>
    </row>
    <row r="126" spans="25:51" s="104" customFormat="1" ht="15.75">
      <c r="Y126" s="106"/>
      <c r="Z126" s="106"/>
      <c r="AA126" s="106"/>
      <c r="AB126" s="106"/>
      <c r="AC126" s="106"/>
      <c r="AD126" s="106"/>
      <c r="AG126" s="92" t="e">
        <f>+'PLAN ACCIÓN Y SEGUIMIENTO P.P.'!#REF!</f>
        <v>#REF!</v>
      </c>
      <c r="AH126" s="186">
        <f>SUMIFS('PLAN ACCIÓN Y SEGUIMIENTO P.P.'!DB$17:DB$118,'PLAN ACCIÓN Y SEGUIMIENTO P.P.'!F$17:F$118,$AG126,'PLAN ACCIÓN Y SEGUIMIENTO P.P.'!W$17:W$118,"&gt;0")</f>
        <v>0</v>
      </c>
      <c r="AI126" s="98">
        <v>0.5</v>
      </c>
      <c r="AJ126" s="99">
        <f>SUMIFS('PLAN ACCIÓN Y SEGUIMIENTO P.P.'!DK$17:DK$118,'PLAN ACCIÓN Y SEGUIMIENTO P.P.'!F$17:F$118,$AG126,'PLAN ACCIÓN Y SEGUIMIENTO P.P.'!AG$17:AG$118,"&gt;0")</f>
        <v>0</v>
      </c>
      <c r="AK126" s="98">
        <v>5</v>
      </c>
      <c r="AN126" s="92" t="e">
        <f t="shared" si="80"/>
        <v>#REF!</v>
      </c>
      <c r="AO126" s="95">
        <f>SUMIFS('PLAN ACCIÓN Y SEGUIMIENTO P.P.'!AW$17:AW$118,'PLAN ACCIÓN Y SEGUIMIENTO P.P.'!F$17:F$118,$AN126,'PLAN ACCIÓN Y SEGUIMIENTO P.P.'!W$17:W$118,"&gt;0")+SUMIFS('PLAN ACCIÓN Y SEGUIMIENTO P.P.'!AY$17:AY$118,'PLAN ACCIÓN Y SEGUIMIENTO P.P.'!F$17:F$118,$AN126,'PLAN ACCIÓN Y SEGUIMIENTO P.P.'!W$17:W$118,"&gt;0")</f>
        <v>0</v>
      </c>
      <c r="AP126" s="192">
        <f>SUMIFS('PLAN ACCIÓN Y SEGUIMIENTO P.P.'!CZ$17:CZ$118,'PLAN ACCIÓN Y SEGUIMIENTO P.P.'!F$17:F$118,$AN126,'PLAN ACCIÓN Y SEGUIMIENTO P.P.'!W$17:W$118,"&gt;0")</f>
        <v>0</v>
      </c>
      <c r="AQ126" s="194">
        <f>SUMIFS('PLAN ACCIÓN Y SEGUIMIENTO P.P.'!DI$17:DI$118,'PLAN ACCIÓN Y SEGUIMIENTO P.P.'!F$17:F$118,AN126,'PLAN ACCIÓN Y SEGUIMIENTO P.P.'!AG$17:AG$118,"&gt;0")</f>
        <v>0</v>
      </c>
      <c r="AR126" s="93" t="str">
        <f t="shared" si="81"/>
        <v>REVISAR</v>
      </c>
      <c r="AS126" s="191" t="str">
        <f t="shared" si="82"/>
        <v>REVISAR</v>
      </c>
      <c r="AV126" s="147"/>
      <c r="AW126" s="147"/>
      <c r="AX126" s="147"/>
      <c r="AY126" s="147"/>
    </row>
    <row r="127" spans="25:51" s="104" customFormat="1" ht="15.75">
      <c r="Y127" s="106"/>
      <c r="Z127" s="106"/>
      <c r="AA127" s="106"/>
      <c r="AB127" s="106"/>
      <c r="AC127" s="106"/>
      <c r="AD127" s="106"/>
      <c r="AG127" s="92" t="e">
        <f>+'PLAN ACCIÓN Y SEGUIMIENTO P.P.'!#REF!</f>
        <v>#REF!</v>
      </c>
      <c r="AH127" s="186">
        <f>SUMIFS('PLAN ACCIÓN Y SEGUIMIENTO P.P.'!DB$17:DB$118,'PLAN ACCIÓN Y SEGUIMIENTO P.P.'!F$17:F$118,$AG127,'PLAN ACCIÓN Y SEGUIMIENTO P.P.'!W$17:W$118,"&gt;0")</f>
        <v>0</v>
      </c>
      <c r="AI127" s="98">
        <v>0.5</v>
      </c>
      <c r="AJ127" s="99">
        <f>SUMIFS('PLAN ACCIÓN Y SEGUIMIENTO P.P.'!DK$17:DK$118,'PLAN ACCIÓN Y SEGUIMIENTO P.P.'!F$17:F$118,$AG127,'PLAN ACCIÓN Y SEGUIMIENTO P.P.'!AG$17:AG$118,"&gt;0")</f>
        <v>0</v>
      </c>
      <c r="AK127" s="98">
        <v>6</v>
      </c>
      <c r="AN127" s="92" t="e">
        <f t="shared" si="80"/>
        <v>#REF!</v>
      </c>
      <c r="AO127" s="95">
        <f>SUMIFS('PLAN ACCIÓN Y SEGUIMIENTO P.P.'!AW$17:AW$118,'PLAN ACCIÓN Y SEGUIMIENTO P.P.'!F$17:F$118,$AN127,'PLAN ACCIÓN Y SEGUIMIENTO P.P.'!W$17:W$118,"&gt;0")+SUMIFS('PLAN ACCIÓN Y SEGUIMIENTO P.P.'!AY$17:AY$118,'PLAN ACCIÓN Y SEGUIMIENTO P.P.'!F$17:F$118,$AN127,'PLAN ACCIÓN Y SEGUIMIENTO P.P.'!W$17:W$118,"&gt;0")</f>
        <v>0</v>
      </c>
      <c r="AP127" s="192">
        <f>SUMIFS('PLAN ACCIÓN Y SEGUIMIENTO P.P.'!CZ$17:CZ$118,'PLAN ACCIÓN Y SEGUIMIENTO P.P.'!F$17:F$118,$AN127,'PLAN ACCIÓN Y SEGUIMIENTO P.P.'!W$17:W$118,"&gt;0")</f>
        <v>0</v>
      </c>
      <c r="AQ127" s="194">
        <f>SUMIFS('PLAN ACCIÓN Y SEGUIMIENTO P.P.'!DI$17:DI$118,'PLAN ACCIÓN Y SEGUIMIENTO P.P.'!F$17:F$118,AN127,'PLAN ACCIÓN Y SEGUIMIENTO P.P.'!AG$17:AG$118,"&gt;0")</f>
        <v>0</v>
      </c>
      <c r="AR127" s="93" t="str">
        <f t="shared" si="81"/>
        <v>REVISAR</v>
      </c>
      <c r="AS127" s="191" t="str">
        <f t="shared" si="82"/>
        <v>REVISAR</v>
      </c>
      <c r="AV127" s="147"/>
      <c r="AW127" s="147"/>
      <c r="AX127" s="147"/>
      <c r="AY127" s="147"/>
    </row>
    <row r="128" spans="25:51" s="104" customFormat="1" ht="15.75">
      <c r="Y128" s="106"/>
      <c r="Z128" s="106"/>
      <c r="AA128" s="106"/>
      <c r="AB128" s="106"/>
      <c r="AC128" s="106"/>
      <c r="AD128" s="106"/>
      <c r="AG128" s="92" t="e">
        <f>+'PLAN ACCIÓN Y SEGUIMIENTO P.P.'!#REF!</f>
        <v>#REF!</v>
      </c>
      <c r="AH128" s="186">
        <f>SUMIFS('PLAN ACCIÓN Y SEGUIMIENTO P.P.'!DB$17:DB$118,'PLAN ACCIÓN Y SEGUIMIENTO P.P.'!F$17:F$118,$AG128,'PLAN ACCIÓN Y SEGUIMIENTO P.P.'!W$17:W$118,"&gt;0")</f>
        <v>0</v>
      </c>
      <c r="AI128" s="98">
        <v>0.5</v>
      </c>
      <c r="AJ128" s="99">
        <f>SUMIFS('PLAN ACCIÓN Y SEGUIMIENTO P.P.'!DK$17:DK$118,'PLAN ACCIÓN Y SEGUIMIENTO P.P.'!F$17:F$118,$AG128,'PLAN ACCIÓN Y SEGUIMIENTO P.P.'!AG$17:AG$118,"&gt;0")</f>
        <v>0</v>
      </c>
      <c r="AK128" s="98">
        <v>7</v>
      </c>
      <c r="AN128" s="92" t="e">
        <f t="shared" si="80"/>
        <v>#REF!</v>
      </c>
      <c r="AO128" s="95">
        <f>SUMIFS('PLAN ACCIÓN Y SEGUIMIENTO P.P.'!AW$17:AW$118,'PLAN ACCIÓN Y SEGUIMIENTO P.P.'!F$17:F$118,$AN128,'PLAN ACCIÓN Y SEGUIMIENTO P.P.'!W$17:W$118,"&gt;0")+SUMIFS('PLAN ACCIÓN Y SEGUIMIENTO P.P.'!AY$17:AY$118,'PLAN ACCIÓN Y SEGUIMIENTO P.P.'!F$17:F$118,$AN128,'PLAN ACCIÓN Y SEGUIMIENTO P.P.'!W$17:W$118,"&gt;0")</f>
        <v>0</v>
      </c>
      <c r="AP128" s="192">
        <f>SUMIFS('PLAN ACCIÓN Y SEGUIMIENTO P.P.'!CZ$17:CZ$118,'PLAN ACCIÓN Y SEGUIMIENTO P.P.'!F$17:F$118,$AN128,'PLAN ACCIÓN Y SEGUIMIENTO P.P.'!W$17:W$118,"&gt;0")</f>
        <v>0</v>
      </c>
      <c r="AQ128" s="194">
        <f>SUMIFS('PLAN ACCIÓN Y SEGUIMIENTO P.P.'!DI$17:DI$118,'PLAN ACCIÓN Y SEGUIMIENTO P.P.'!F$17:F$118,AN128,'PLAN ACCIÓN Y SEGUIMIENTO P.P.'!AG$17:AG$118,"&gt;0")</f>
        <v>0</v>
      </c>
      <c r="AR128" s="93" t="str">
        <f t="shared" si="81"/>
        <v>REVISAR</v>
      </c>
      <c r="AS128" s="191" t="str">
        <f t="shared" si="82"/>
        <v>REVISAR</v>
      </c>
      <c r="AV128" s="147"/>
      <c r="AW128" s="147"/>
      <c r="AX128" s="147"/>
      <c r="AY128" s="147"/>
    </row>
    <row r="129" spans="25:51" s="104" customFormat="1" ht="15.75">
      <c r="Y129" s="106"/>
      <c r="Z129" s="106"/>
      <c r="AA129" s="106"/>
      <c r="AB129" s="106"/>
      <c r="AC129" s="106"/>
      <c r="AD129" s="106"/>
      <c r="AG129" s="92" t="e">
        <f>+'PLAN ACCIÓN Y SEGUIMIENTO P.P.'!#REF!</f>
        <v>#REF!</v>
      </c>
      <c r="AH129" s="186">
        <f>SUMIFS('PLAN ACCIÓN Y SEGUIMIENTO P.P.'!DB$17:DB$118,'PLAN ACCIÓN Y SEGUIMIENTO P.P.'!F$17:F$118,$AG129,'PLAN ACCIÓN Y SEGUIMIENTO P.P.'!W$17:W$118,"&gt;0")</f>
        <v>0</v>
      </c>
      <c r="AI129" s="98">
        <v>0.5</v>
      </c>
      <c r="AJ129" s="99">
        <f>SUMIFS('PLAN ACCIÓN Y SEGUIMIENTO P.P.'!DK$17:DK$118,'PLAN ACCIÓN Y SEGUIMIENTO P.P.'!F$17:F$118,$AG129,'PLAN ACCIÓN Y SEGUIMIENTO P.P.'!AG$17:AG$118,"&gt;0")</f>
        <v>0</v>
      </c>
      <c r="AK129" s="98">
        <v>8</v>
      </c>
      <c r="AN129" s="92" t="e">
        <f t="shared" si="80"/>
        <v>#REF!</v>
      </c>
      <c r="AO129" s="95">
        <f>SUMIFS('PLAN ACCIÓN Y SEGUIMIENTO P.P.'!AW$17:AW$118,'PLAN ACCIÓN Y SEGUIMIENTO P.P.'!F$17:F$118,$AN129,'PLAN ACCIÓN Y SEGUIMIENTO P.P.'!W$17:W$118,"&gt;0")+SUMIFS('PLAN ACCIÓN Y SEGUIMIENTO P.P.'!AY$17:AY$118,'PLAN ACCIÓN Y SEGUIMIENTO P.P.'!F$17:F$118,$AN129,'PLAN ACCIÓN Y SEGUIMIENTO P.P.'!W$17:W$118,"&gt;0")</f>
        <v>0</v>
      </c>
      <c r="AP129" s="192">
        <f>SUMIFS('PLAN ACCIÓN Y SEGUIMIENTO P.P.'!CZ$17:CZ$118,'PLAN ACCIÓN Y SEGUIMIENTO P.P.'!F$17:F$118,$AN129,'PLAN ACCIÓN Y SEGUIMIENTO P.P.'!W$17:W$118,"&gt;0")</f>
        <v>0</v>
      </c>
      <c r="AQ129" s="194">
        <f>SUMIFS('PLAN ACCIÓN Y SEGUIMIENTO P.P.'!DI$17:DI$118,'PLAN ACCIÓN Y SEGUIMIENTO P.P.'!F$17:F$118,AN129,'PLAN ACCIÓN Y SEGUIMIENTO P.P.'!AG$17:AG$118,"&gt;0")</f>
        <v>0</v>
      </c>
      <c r="AR129" s="93" t="str">
        <f t="shared" si="81"/>
        <v>REVISAR</v>
      </c>
      <c r="AS129" s="191" t="str">
        <f t="shared" si="82"/>
        <v>REVISAR</v>
      </c>
      <c r="AV129" s="147"/>
      <c r="AW129" s="147"/>
      <c r="AX129" s="147"/>
      <c r="AY129" s="147"/>
    </row>
    <row r="130" spans="25:51" s="104" customFormat="1" ht="15.75">
      <c r="Y130" s="106"/>
      <c r="Z130" s="106"/>
      <c r="AA130" s="106"/>
      <c r="AB130" s="106"/>
      <c r="AC130" s="106"/>
      <c r="AD130" s="106"/>
      <c r="AG130" s="92" t="e">
        <f>+'PLAN ACCIÓN Y SEGUIMIENTO P.P.'!#REF!</f>
        <v>#REF!</v>
      </c>
      <c r="AH130" s="186">
        <f>SUMIFS('PLAN ACCIÓN Y SEGUIMIENTO P.P.'!DB$17:DB$118,'PLAN ACCIÓN Y SEGUIMIENTO P.P.'!F$17:F$118,$AG130,'PLAN ACCIÓN Y SEGUIMIENTO P.P.'!W$17:W$118,"&gt;0")</f>
        <v>0</v>
      </c>
      <c r="AI130" s="98">
        <v>0.5</v>
      </c>
      <c r="AJ130" s="99">
        <f>SUMIFS('PLAN ACCIÓN Y SEGUIMIENTO P.P.'!DK$17:DK$118,'PLAN ACCIÓN Y SEGUIMIENTO P.P.'!F$17:F$118,$AG130,'PLAN ACCIÓN Y SEGUIMIENTO P.P.'!AG$17:AG$118,"&gt;0")</f>
        <v>0</v>
      </c>
      <c r="AK130" s="98">
        <v>9</v>
      </c>
      <c r="AN130" s="92" t="e">
        <f t="shared" si="80"/>
        <v>#REF!</v>
      </c>
      <c r="AO130" s="95">
        <f>SUMIFS('PLAN ACCIÓN Y SEGUIMIENTO P.P.'!AW$17:AW$118,'PLAN ACCIÓN Y SEGUIMIENTO P.P.'!F$17:F$118,$AN130,'PLAN ACCIÓN Y SEGUIMIENTO P.P.'!W$17:W$118,"&gt;0")+SUMIFS('PLAN ACCIÓN Y SEGUIMIENTO P.P.'!AY$17:AY$118,'PLAN ACCIÓN Y SEGUIMIENTO P.P.'!F$17:F$118,$AN130,'PLAN ACCIÓN Y SEGUIMIENTO P.P.'!W$17:W$118,"&gt;0")</f>
        <v>0</v>
      </c>
      <c r="AP130" s="192">
        <f>SUMIFS('PLAN ACCIÓN Y SEGUIMIENTO P.P.'!CZ$17:CZ$118,'PLAN ACCIÓN Y SEGUIMIENTO P.P.'!F$17:F$118,$AN130,'PLAN ACCIÓN Y SEGUIMIENTO P.P.'!W$17:W$118,"&gt;0")</f>
        <v>0</v>
      </c>
      <c r="AQ130" s="194">
        <f>SUMIFS('PLAN ACCIÓN Y SEGUIMIENTO P.P.'!DI$17:DI$118,'PLAN ACCIÓN Y SEGUIMIENTO P.P.'!F$17:F$118,AN130,'PLAN ACCIÓN Y SEGUIMIENTO P.P.'!AG$17:AG$118,"&gt;0")</f>
        <v>0</v>
      </c>
      <c r="AR130" s="93" t="str">
        <f t="shared" si="81"/>
        <v>REVISAR</v>
      </c>
      <c r="AS130" s="191" t="str">
        <f t="shared" si="82"/>
        <v>REVISAR</v>
      </c>
      <c r="AV130" s="147"/>
      <c r="AW130" s="147"/>
      <c r="AX130" s="147"/>
      <c r="AY130" s="147"/>
    </row>
    <row r="131" spans="25:51" s="104" customFormat="1" ht="15.75">
      <c r="Y131" s="106"/>
      <c r="Z131" s="106"/>
      <c r="AA131" s="106"/>
      <c r="AB131" s="106"/>
      <c r="AC131" s="106"/>
      <c r="AD131" s="106"/>
      <c r="AG131" s="92" t="e">
        <f>+'PLAN ACCIÓN Y SEGUIMIENTO P.P.'!#REF!</f>
        <v>#REF!</v>
      </c>
      <c r="AH131" s="186">
        <f>SUMIFS('PLAN ACCIÓN Y SEGUIMIENTO P.P.'!DB$17:DB$118,'PLAN ACCIÓN Y SEGUIMIENTO P.P.'!F$17:F$118,$AG131,'PLAN ACCIÓN Y SEGUIMIENTO P.P.'!W$17:W$118,"&gt;0")</f>
        <v>0</v>
      </c>
      <c r="AI131" s="98">
        <v>0.5</v>
      </c>
      <c r="AJ131" s="99">
        <f>SUMIFS('PLAN ACCIÓN Y SEGUIMIENTO P.P.'!DK$17:DK$118,'PLAN ACCIÓN Y SEGUIMIENTO P.P.'!F$17:F$118,$AG131,'PLAN ACCIÓN Y SEGUIMIENTO P.P.'!AG$17:AG$118,"&gt;0")</f>
        <v>0</v>
      </c>
      <c r="AK131" s="98">
        <v>10</v>
      </c>
      <c r="AN131" s="92" t="e">
        <f t="shared" si="80"/>
        <v>#REF!</v>
      </c>
      <c r="AO131" s="95">
        <f>SUMIFS('PLAN ACCIÓN Y SEGUIMIENTO P.P.'!AW$17:AW$118,'PLAN ACCIÓN Y SEGUIMIENTO P.P.'!F$17:F$118,$AN131,'PLAN ACCIÓN Y SEGUIMIENTO P.P.'!W$17:W$118,"&gt;0")+SUMIFS('PLAN ACCIÓN Y SEGUIMIENTO P.P.'!AY$17:AY$118,'PLAN ACCIÓN Y SEGUIMIENTO P.P.'!F$17:F$118,$AN131,'PLAN ACCIÓN Y SEGUIMIENTO P.P.'!W$17:W$118,"&gt;0")</f>
        <v>0</v>
      </c>
      <c r="AP131" s="192">
        <f>SUMIFS('PLAN ACCIÓN Y SEGUIMIENTO P.P.'!CZ$17:CZ$118,'PLAN ACCIÓN Y SEGUIMIENTO P.P.'!F$17:F$118,$AN131,'PLAN ACCIÓN Y SEGUIMIENTO P.P.'!W$17:W$118,"&gt;0")</f>
        <v>0</v>
      </c>
      <c r="AQ131" s="194">
        <f>SUMIFS('PLAN ACCIÓN Y SEGUIMIENTO P.P.'!DI$17:DI$118,'PLAN ACCIÓN Y SEGUIMIENTO P.P.'!F$17:F$118,AN131,'PLAN ACCIÓN Y SEGUIMIENTO P.P.'!AG$17:AG$118,"&gt;0")</f>
        <v>0</v>
      </c>
      <c r="AR131" s="93" t="str">
        <f t="shared" si="81"/>
        <v>REVISAR</v>
      </c>
      <c r="AS131" s="191" t="str">
        <f t="shared" si="82"/>
        <v>REVISAR</v>
      </c>
      <c r="AV131" s="147"/>
      <c r="AW131" s="147"/>
      <c r="AX131" s="147"/>
      <c r="AY131" s="147"/>
    </row>
    <row r="132" spans="25:51" s="104" customFormat="1" ht="15.75">
      <c r="Y132" s="106"/>
      <c r="Z132" s="106"/>
      <c r="AA132" s="106"/>
      <c r="AB132" s="106"/>
      <c r="AC132" s="106"/>
      <c r="AD132" s="106"/>
      <c r="AG132" s="92" t="e">
        <f>+'PLAN ACCIÓN Y SEGUIMIENTO P.P.'!#REF!</f>
        <v>#REF!</v>
      </c>
      <c r="AH132" s="186">
        <f>SUMIFS('PLAN ACCIÓN Y SEGUIMIENTO P.P.'!DB$17:DB$118,'PLAN ACCIÓN Y SEGUIMIENTO P.P.'!F$17:F$118,$AG132,'PLAN ACCIÓN Y SEGUIMIENTO P.P.'!W$17:W$118,"&gt;0")</f>
        <v>0</v>
      </c>
      <c r="AI132" s="98">
        <v>0.5</v>
      </c>
      <c r="AJ132" s="99">
        <f>SUMIFS('PLAN ACCIÓN Y SEGUIMIENTO P.P.'!DK$17:DK$118,'PLAN ACCIÓN Y SEGUIMIENTO P.P.'!F$17:F$118,$AG132,'PLAN ACCIÓN Y SEGUIMIENTO P.P.'!AG$17:AG$118,"&gt;0")</f>
        <v>0</v>
      </c>
      <c r="AK132" s="98">
        <v>11</v>
      </c>
      <c r="AN132" s="92" t="e">
        <f t="shared" si="80"/>
        <v>#REF!</v>
      </c>
      <c r="AO132" s="95">
        <f>SUMIFS('PLAN ACCIÓN Y SEGUIMIENTO P.P.'!AW$17:AW$118,'PLAN ACCIÓN Y SEGUIMIENTO P.P.'!F$17:F$118,$AN132,'PLAN ACCIÓN Y SEGUIMIENTO P.P.'!W$17:W$118,"&gt;0")+SUMIFS('PLAN ACCIÓN Y SEGUIMIENTO P.P.'!AY$17:AY$118,'PLAN ACCIÓN Y SEGUIMIENTO P.P.'!F$17:F$118,$AN132,'PLAN ACCIÓN Y SEGUIMIENTO P.P.'!W$17:W$118,"&gt;0")</f>
        <v>0</v>
      </c>
      <c r="AP132" s="192">
        <f>SUMIFS('PLAN ACCIÓN Y SEGUIMIENTO P.P.'!CZ$17:CZ$118,'PLAN ACCIÓN Y SEGUIMIENTO P.P.'!F$17:F$118,$AN132,'PLAN ACCIÓN Y SEGUIMIENTO P.P.'!W$17:W$118,"&gt;0")</f>
        <v>0</v>
      </c>
      <c r="AQ132" s="194">
        <f>SUMIFS('PLAN ACCIÓN Y SEGUIMIENTO P.P.'!DI$17:DI$118,'PLAN ACCIÓN Y SEGUIMIENTO P.P.'!F$17:F$118,AN132,'PLAN ACCIÓN Y SEGUIMIENTO P.P.'!AG$17:AG$118,"&gt;0")</f>
        <v>0</v>
      </c>
      <c r="AR132" s="93" t="str">
        <f t="shared" si="81"/>
        <v>REVISAR</v>
      </c>
      <c r="AS132" s="191" t="str">
        <f t="shared" si="82"/>
        <v>REVISAR</v>
      </c>
      <c r="AV132" s="147"/>
      <c r="AW132" s="147"/>
      <c r="AX132" s="147"/>
      <c r="AY132" s="147"/>
    </row>
    <row r="133" spans="25:51" s="104" customFormat="1" ht="15.75">
      <c r="Y133" s="106"/>
      <c r="Z133" s="106"/>
      <c r="AA133" s="106"/>
      <c r="AB133" s="106"/>
      <c r="AC133" s="106"/>
      <c r="AD133" s="106"/>
      <c r="AG133" s="92" t="e">
        <f>+'PLAN ACCIÓN Y SEGUIMIENTO P.P.'!#REF!</f>
        <v>#REF!</v>
      </c>
      <c r="AH133" s="186">
        <f>SUMIFS('PLAN ACCIÓN Y SEGUIMIENTO P.P.'!DB$17:DB$118,'PLAN ACCIÓN Y SEGUIMIENTO P.P.'!F$17:F$118,$AG133,'PLAN ACCIÓN Y SEGUIMIENTO P.P.'!W$17:W$118,"&gt;0")</f>
        <v>0</v>
      </c>
      <c r="AI133" s="98">
        <v>0.5</v>
      </c>
      <c r="AJ133" s="99">
        <f>SUMIFS('PLAN ACCIÓN Y SEGUIMIENTO P.P.'!DK$17:DK$118,'PLAN ACCIÓN Y SEGUIMIENTO P.P.'!F$17:F$118,$AG133,'PLAN ACCIÓN Y SEGUIMIENTO P.P.'!AG$17:AG$118,"&gt;0")</f>
        <v>0</v>
      </c>
      <c r="AK133" s="98">
        <v>12</v>
      </c>
      <c r="AN133" s="92" t="e">
        <f t="shared" si="80"/>
        <v>#REF!</v>
      </c>
      <c r="AO133" s="95">
        <f>SUMIFS('PLAN ACCIÓN Y SEGUIMIENTO P.P.'!AW$17:AW$118,'PLAN ACCIÓN Y SEGUIMIENTO P.P.'!F$17:F$118,$AN133,'PLAN ACCIÓN Y SEGUIMIENTO P.P.'!W$17:W$118,"&gt;0")+SUMIFS('PLAN ACCIÓN Y SEGUIMIENTO P.P.'!AY$17:AY$118,'PLAN ACCIÓN Y SEGUIMIENTO P.P.'!F$17:F$118,$AN133,'PLAN ACCIÓN Y SEGUIMIENTO P.P.'!W$17:W$118,"&gt;0")</f>
        <v>0</v>
      </c>
      <c r="AP133" s="192">
        <f>SUMIFS('PLAN ACCIÓN Y SEGUIMIENTO P.P.'!CZ$17:CZ$118,'PLAN ACCIÓN Y SEGUIMIENTO P.P.'!F$17:F$118,$AN133,'PLAN ACCIÓN Y SEGUIMIENTO P.P.'!W$17:W$118,"&gt;0")</f>
        <v>0</v>
      </c>
      <c r="AQ133" s="194">
        <f>SUMIFS('PLAN ACCIÓN Y SEGUIMIENTO P.P.'!DI$17:DI$118,'PLAN ACCIÓN Y SEGUIMIENTO P.P.'!F$17:F$118,AN133,'PLAN ACCIÓN Y SEGUIMIENTO P.P.'!AG$17:AG$118,"&gt;0")</f>
        <v>0</v>
      </c>
      <c r="AR133" s="93" t="str">
        <f t="shared" si="81"/>
        <v>REVISAR</v>
      </c>
      <c r="AS133" s="191" t="str">
        <f t="shared" si="82"/>
        <v>REVISAR</v>
      </c>
      <c r="AV133" s="147"/>
      <c r="AW133" s="147"/>
      <c r="AX133" s="147"/>
      <c r="AY133" s="147"/>
    </row>
    <row r="134" spans="25:51" s="104" customFormat="1" ht="15.75">
      <c r="Y134" s="106"/>
      <c r="Z134" s="106"/>
      <c r="AA134" s="106"/>
      <c r="AB134" s="106"/>
      <c r="AC134" s="106"/>
      <c r="AD134" s="106"/>
      <c r="AG134" s="92" t="e">
        <f>+'PLAN ACCIÓN Y SEGUIMIENTO P.P.'!#REF!</f>
        <v>#REF!</v>
      </c>
      <c r="AH134" s="186">
        <f>SUMIFS('PLAN ACCIÓN Y SEGUIMIENTO P.P.'!DB$17:DB$118,'PLAN ACCIÓN Y SEGUIMIENTO P.P.'!F$17:F$118,$AG134,'PLAN ACCIÓN Y SEGUIMIENTO P.P.'!W$17:W$118,"&gt;0")</f>
        <v>0</v>
      </c>
      <c r="AI134" s="98">
        <v>0.5</v>
      </c>
      <c r="AJ134" s="99">
        <f>SUMIFS('PLAN ACCIÓN Y SEGUIMIENTO P.P.'!DK$17:DK$118,'PLAN ACCIÓN Y SEGUIMIENTO P.P.'!F$17:F$118,$AG134,'PLAN ACCIÓN Y SEGUIMIENTO P.P.'!AG$17:AG$118,"&gt;0")</f>
        <v>0</v>
      </c>
      <c r="AK134" s="98">
        <v>13</v>
      </c>
      <c r="AN134" s="92" t="e">
        <f t="shared" ref="AN134:AN147" si="83">AG134</f>
        <v>#REF!</v>
      </c>
      <c r="AO134" s="95">
        <f>SUMIFS('PLAN ACCIÓN Y SEGUIMIENTO P.P.'!AW$17:AW$118,'PLAN ACCIÓN Y SEGUIMIENTO P.P.'!F$17:F$118,$AN134,'PLAN ACCIÓN Y SEGUIMIENTO P.P.'!W$17:W$118,"&gt;0")+SUMIFS('PLAN ACCIÓN Y SEGUIMIENTO P.P.'!AY$17:AY$118,'PLAN ACCIÓN Y SEGUIMIENTO P.P.'!F$17:F$118,$AN134,'PLAN ACCIÓN Y SEGUIMIENTO P.P.'!W$17:W$118,"&gt;0")</f>
        <v>0</v>
      </c>
      <c r="AP134" s="192">
        <f>SUMIFS('PLAN ACCIÓN Y SEGUIMIENTO P.P.'!CZ$17:CZ$118,'PLAN ACCIÓN Y SEGUIMIENTO P.P.'!F$17:F$118,$AN134,'PLAN ACCIÓN Y SEGUIMIENTO P.P.'!W$17:W$118,"&gt;0")</f>
        <v>0</v>
      </c>
      <c r="AQ134" s="194">
        <f>SUMIFS('PLAN ACCIÓN Y SEGUIMIENTO P.P.'!DI$17:DI$118,'PLAN ACCIÓN Y SEGUIMIENTO P.P.'!F$17:F$118,AN134,'PLAN ACCIÓN Y SEGUIMIENTO P.P.'!AG$17:AG$118,"&gt;0")</f>
        <v>0</v>
      </c>
      <c r="AR134" s="93" t="str">
        <f t="shared" ref="AR134:AR147" si="84">IFERROR(((AP134*100%)/AO134),"REVISAR")</f>
        <v>REVISAR</v>
      </c>
      <c r="AS134" s="191" t="str">
        <f t="shared" ref="AS134:AS147" si="85">IFERROR(((AQ134*100%)/AO134),"REVISAR")</f>
        <v>REVISAR</v>
      </c>
      <c r="AV134" s="147"/>
      <c r="AW134" s="147"/>
      <c r="AX134" s="147"/>
      <c r="AY134" s="147"/>
    </row>
    <row r="135" spans="25:51" s="104" customFormat="1" ht="15.75">
      <c r="Y135" s="106"/>
      <c r="Z135" s="106"/>
      <c r="AA135" s="106"/>
      <c r="AB135" s="106"/>
      <c r="AC135" s="106"/>
      <c r="AD135" s="106"/>
      <c r="AG135" s="92" t="e">
        <f>+'PLAN ACCIÓN Y SEGUIMIENTO P.P.'!#REF!</f>
        <v>#REF!</v>
      </c>
      <c r="AH135" s="186">
        <f>SUMIFS('PLAN ACCIÓN Y SEGUIMIENTO P.P.'!DB$17:DB$118,'PLAN ACCIÓN Y SEGUIMIENTO P.P.'!F$17:F$118,$AG135,'PLAN ACCIÓN Y SEGUIMIENTO P.P.'!W$17:W$118,"&gt;0")</f>
        <v>0</v>
      </c>
      <c r="AI135" s="98">
        <v>0.5</v>
      </c>
      <c r="AJ135" s="99">
        <f>SUMIFS('PLAN ACCIÓN Y SEGUIMIENTO P.P.'!DK$17:DK$118,'PLAN ACCIÓN Y SEGUIMIENTO P.P.'!F$17:F$118,$AG135,'PLAN ACCIÓN Y SEGUIMIENTO P.P.'!AG$17:AG$118,"&gt;0")</f>
        <v>0</v>
      </c>
      <c r="AK135" s="98">
        <v>14</v>
      </c>
      <c r="AN135" s="92" t="e">
        <f t="shared" si="83"/>
        <v>#REF!</v>
      </c>
      <c r="AO135" s="95">
        <f>SUMIFS('PLAN ACCIÓN Y SEGUIMIENTO P.P.'!AW$17:AW$118,'PLAN ACCIÓN Y SEGUIMIENTO P.P.'!F$17:F$118,$AN135,'PLAN ACCIÓN Y SEGUIMIENTO P.P.'!W$17:W$118,"&gt;0")+SUMIFS('PLAN ACCIÓN Y SEGUIMIENTO P.P.'!AY$17:AY$118,'PLAN ACCIÓN Y SEGUIMIENTO P.P.'!F$17:F$118,$AN135,'PLAN ACCIÓN Y SEGUIMIENTO P.P.'!W$17:W$118,"&gt;0")</f>
        <v>0</v>
      </c>
      <c r="AP135" s="192">
        <f>SUMIFS('PLAN ACCIÓN Y SEGUIMIENTO P.P.'!CZ$17:CZ$118,'PLAN ACCIÓN Y SEGUIMIENTO P.P.'!F$17:F$118,$AN135,'PLAN ACCIÓN Y SEGUIMIENTO P.P.'!W$17:W$118,"&gt;0")</f>
        <v>0</v>
      </c>
      <c r="AQ135" s="194">
        <f>SUMIFS('PLAN ACCIÓN Y SEGUIMIENTO P.P.'!DI$17:DI$118,'PLAN ACCIÓN Y SEGUIMIENTO P.P.'!F$17:F$118,AN135,'PLAN ACCIÓN Y SEGUIMIENTO P.P.'!AG$17:AG$118,"&gt;0")</f>
        <v>0</v>
      </c>
      <c r="AR135" s="93" t="str">
        <f t="shared" si="84"/>
        <v>REVISAR</v>
      </c>
      <c r="AS135" s="191" t="str">
        <f t="shared" si="85"/>
        <v>REVISAR</v>
      </c>
      <c r="AV135" s="147"/>
      <c r="AW135" s="147"/>
      <c r="AX135" s="147"/>
      <c r="AY135" s="147"/>
    </row>
    <row r="136" spans="25:51" s="104" customFormat="1" ht="15.75">
      <c r="Y136" s="106"/>
      <c r="Z136" s="106"/>
      <c r="AA136" s="106"/>
      <c r="AB136" s="106"/>
      <c r="AC136" s="106"/>
      <c r="AD136" s="106"/>
      <c r="AG136" s="92" t="e">
        <f>+'PLAN ACCIÓN Y SEGUIMIENTO P.P.'!#REF!</f>
        <v>#REF!</v>
      </c>
      <c r="AH136" s="186">
        <f>SUMIFS('PLAN ACCIÓN Y SEGUIMIENTO P.P.'!DB$17:DB$118,'PLAN ACCIÓN Y SEGUIMIENTO P.P.'!F$17:F$118,$AG136,'PLAN ACCIÓN Y SEGUIMIENTO P.P.'!W$17:W$118,"&gt;0")</f>
        <v>0</v>
      </c>
      <c r="AI136" s="98">
        <v>0.5</v>
      </c>
      <c r="AJ136" s="99">
        <f>SUMIFS('PLAN ACCIÓN Y SEGUIMIENTO P.P.'!DK$17:DK$118,'PLAN ACCIÓN Y SEGUIMIENTO P.P.'!F$17:F$118,$AG136,'PLAN ACCIÓN Y SEGUIMIENTO P.P.'!AG$17:AG$118,"&gt;0")</f>
        <v>0</v>
      </c>
      <c r="AK136" s="98">
        <v>15</v>
      </c>
      <c r="AN136" s="92" t="e">
        <f t="shared" si="83"/>
        <v>#REF!</v>
      </c>
      <c r="AO136" s="95">
        <f>SUMIFS('PLAN ACCIÓN Y SEGUIMIENTO P.P.'!AW$17:AW$118,'PLAN ACCIÓN Y SEGUIMIENTO P.P.'!F$17:F$118,$AN136,'PLAN ACCIÓN Y SEGUIMIENTO P.P.'!W$17:W$118,"&gt;0")+SUMIFS('PLAN ACCIÓN Y SEGUIMIENTO P.P.'!AY$17:AY$118,'PLAN ACCIÓN Y SEGUIMIENTO P.P.'!F$17:F$118,$AN136,'PLAN ACCIÓN Y SEGUIMIENTO P.P.'!W$17:W$118,"&gt;0")</f>
        <v>0</v>
      </c>
      <c r="AP136" s="192">
        <f>SUMIFS('PLAN ACCIÓN Y SEGUIMIENTO P.P.'!CZ$17:CZ$118,'PLAN ACCIÓN Y SEGUIMIENTO P.P.'!F$17:F$118,$AN136,'PLAN ACCIÓN Y SEGUIMIENTO P.P.'!W$17:W$118,"&gt;0")</f>
        <v>0</v>
      </c>
      <c r="AQ136" s="194">
        <f>SUMIFS('PLAN ACCIÓN Y SEGUIMIENTO P.P.'!DI$17:DI$118,'PLAN ACCIÓN Y SEGUIMIENTO P.P.'!F$17:F$118,AN136,'PLAN ACCIÓN Y SEGUIMIENTO P.P.'!AG$17:AG$118,"&gt;0")</f>
        <v>0</v>
      </c>
      <c r="AR136" s="93" t="str">
        <f t="shared" si="84"/>
        <v>REVISAR</v>
      </c>
      <c r="AS136" s="191" t="str">
        <f t="shared" si="85"/>
        <v>REVISAR</v>
      </c>
      <c r="AV136" s="147"/>
      <c r="AW136" s="147"/>
      <c r="AX136" s="147"/>
      <c r="AY136" s="147"/>
    </row>
    <row r="137" spans="25:51" s="104" customFormat="1" ht="15.75">
      <c r="Y137" s="106"/>
      <c r="Z137" s="106"/>
      <c r="AA137" s="106"/>
      <c r="AB137" s="106"/>
      <c r="AC137" s="106"/>
      <c r="AD137" s="106"/>
      <c r="AG137" s="92" t="e">
        <f>+'PLAN ACCIÓN Y SEGUIMIENTO P.P.'!#REF!</f>
        <v>#REF!</v>
      </c>
      <c r="AH137" s="186">
        <f>SUMIFS('PLAN ACCIÓN Y SEGUIMIENTO P.P.'!DB$17:DB$118,'PLAN ACCIÓN Y SEGUIMIENTO P.P.'!F$17:F$118,$AG137,'PLAN ACCIÓN Y SEGUIMIENTO P.P.'!W$17:W$118,"&gt;0")</f>
        <v>0</v>
      </c>
      <c r="AI137" s="98">
        <v>0.5</v>
      </c>
      <c r="AJ137" s="99">
        <f>SUMIFS('PLAN ACCIÓN Y SEGUIMIENTO P.P.'!DK$17:DK$118,'PLAN ACCIÓN Y SEGUIMIENTO P.P.'!F$17:F$118,$AG137,'PLAN ACCIÓN Y SEGUIMIENTO P.P.'!AG$17:AG$118,"&gt;0")</f>
        <v>0</v>
      </c>
      <c r="AK137" s="98">
        <v>16</v>
      </c>
      <c r="AN137" s="92" t="e">
        <f t="shared" si="83"/>
        <v>#REF!</v>
      </c>
      <c r="AO137" s="95">
        <f>SUMIFS('PLAN ACCIÓN Y SEGUIMIENTO P.P.'!AW$17:AW$118,'PLAN ACCIÓN Y SEGUIMIENTO P.P.'!F$17:F$118,$AN137,'PLAN ACCIÓN Y SEGUIMIENTO P.P.'!W$17:W$118,"&gt;0")+SUMIFS('PLAN ACCIÓN Y SEGUIMIENTO P.P.'!AY$17:AY$118,'PLAN ACCIÓN Y SEGUIMIENTO P.P.'!F$17:F$118,$AN137,'PLAN ACCIÓN Y SEGUIMIENTO P.P.'!W$17:W$118,"&gt;0")</f>
        <v>0</v>
      </c>
      <c r="AP137" s="192">
        <f>SUMIFS('PLAN ACCIÓN Y SEGUIMIENTO P.P.'!CZ$17:CZ$118,'PLAN ACCIÓN Y SEGUIMIENTO P.P.'!F$17:F$118,$AN137,'PLAN ACCIÓN Y SEGUIMIENTO P.P.'!W$17:W$118,"&gt;0")</f>
        <v>0</v>
      </c>
      <c r="AQ137" s="194">
        <f>SUMIFS('PLAN ACCIÓN Y SEGUIMIENTO P.P.'!DI$17:DI$118,'PLAN ACCIÓN Y SEGUIMIENTO P.P.'!F$17:F$118,AN137,'PLAN ACCIÓN Y SEGUIMIENTO P.P.'!AG$17:AG$118,"&gt;0")</f>
        <v>0</v>
      </c>
      <c r="AR137" s="93" t="str">
        <f t="shared" si="84"/>
        <v>REVISAR</v>
      </c>
      <c r="AS137" s="191" t="str">
        <f t="shared" si="85"/>
        <v>REVISAR</v>
      </c>
      <c r="AV137" s="147"/>
      <c r="AW137" s="147"/>
      <c r="AX137" s="147"/>
      <c r="AY137" s="147"/>
    </row>
    <row r="138" spans="25:51" s="104" customFormat="1" ht="15.75">
      <c r="Y138" s="106"/>
      <c r="Z138" s="106"/>
      <c r="AA138" s="106"/>
      <c r="AB138" s="106"/>
      <c r="AC138" s="106"/>
      <c r="AD138" s="106"/>
      <c r="AG138" s="92" t="e">
        <f>+'PLAN ACCIÓN Y SEGUIMIENTO P.P.'!#REF!</f>
        <v>#REF!</v>
      </c>
      <c r="AH138" s="186">
        <f>SUMIFS('PLAN ACCIÓN Y SEGUIMIENTO P.P.'!DB$17:DB$118,'PLAN ACCIÓN Y SEGUIMIENTO P.P.'!F$17:F$118,$AG138,'PLAN ACCIÓN Y SEGUIMIENTO P.P.'!W$17:W$118,"&gt;0")</f>
        <v>0</v>
      </c>
      <c r="AI138" s="98">
        <v>0.5</v>
      </c>
      <c r="AJ138" s="99">
        <f>SUMIFS('PLAN ACCIÓN Y SEGUIMIENTO P.P.'!DK$17:DK$118,'PLAN ACCIÓN Y SEGUIMIENTO P.P.'!F$17:F$118,$AG138,'PLAN ACCIÓN Y SEGUIMIENTO P.P.'!AG$17:AG$118,"&gt;0")</f>
        <v>0</v>
      </c>
      <c r="AK138" s="98">
        <v>17</v>
      </c>
      <c r="AN138" s="92" t="e">
        <f t="shared" si="83"/>
        <v>#REF!</v>
      </c>
      <c r="AO138" s="95">
        <f>SUMIFS('PLAN ACCIÓN Y SEGUIMIENTO P.P.'!AW$17:AW$118,'PLAN ACCIÓN Y SEGUIMIENTO P.P.'!F$17:F$118,$AN138,'PLAN ACCIÓN Y SEGUIMIENTO P.P.'!W$17:W$118,"&gt;0")+SUMIFS('PLAN ACCIÓN Y SEGUIMIENTO P.P.'!AY$17:AY$118,'PLAN ACCIÓN Y SEGUIMIENTO P.P.'!F$17:F$118,$AN138,'PLAN ACCIÓN Y SEGUIMIENTO P.P.'!W$17:W$118,"&gt;0")</f>
        <v>0</v>
      </c>
      <c r="AP138" s="192">
        <f>SUMIFS('PLAN ACCIÓN Y SEGUIMIENTO P.P.'!CZ$17:CZ$118,'PLAN ACCIÓN Y SEGUIMIENTO P.P.'!F$17:F$118,$AN138,'PLAN ACCIÓN Y SEGUIMIENTO P.P.'!W$17:W$118,"&gt;0")</f>
        <v>0</v>
      </c>
      <c r="AQ138" s="194">
        <f>SUMIFS('PLAN ACCIÓN Y SEGUIMIENTO P.P.'!DI$17:DI$118,'PLAN ACCIÓN Y SEGUIMIENTO P.P.'!F$17:F$118,AN138,'PLAN ACCIÓN Y SEGUIMIENTO P.P.'!AG$17:AG$118,"&gt;0")</f>
        <v>0</v>
      </c>
      <c r="AR138" s="93" t="str">
        <f t="shared" si="84"/>
        <v>REVISAR</v>
      </c>
      <c r="AS138" s="191" t="str">
        <f t="shared" si="85"/>
        <v>REVISAR</v>
      </c>
      <c r="AV138" s="147"/>
      <c r="AW138" s="147"/>
      <c r="AX138" s="147"/>
      <c r="AY138" s="147"/>
    </row>
    <row r="139" spans="25:51" s="104" customFormat="1" ht="15.75">
      <c r="Y139" s="106"/>
      <c r="Z139" s="106"/>
      <c r="AA139" s="106"/>
      <c r="AB139" s="106"/>
      <c r="AC139" s="106"/>
      <c r="AD139" s="106"/>
      <c r="AG139" s="92" t="e">
        <f>+'PLAN ACCIÓN Y SEGUIMIENTO P.P.'!#REF!</f>
        <v>#REF!</v>
      </c>
      <c r="AH139" s="186">
        <f>SUMIFS('PLAN ACCIÓN Y SEGUIMIENTO P.P.'!DB$17:DB$118,'PLAN ACCIÓN Y SEGUIMIENTO P.P.'!F$17:F$118,$AG139,'PLAN ACCIÓN Y SEGUIMIENTO P.P.'!W$17:W$118,"&gt;0")</f>
        <v>0</v>
      </c>
      <c r="AI139" s="98">
        <v>0.5</v>
      </c>
      <c r="AJ139" s="99">
        <f>SUMIFS('PLAN ACCIÓN Y SEGUIMIENTO P.P.'!DK$17:DK$118,'PLAN ACCIÓN Y SEGUIMIENTO P.P.'!F$17:F$118,$AG139,'PLAN ACCIÓN Y SEGUIMIENTO P.P.'!AG$17:AG$118,"&gt;0")</f>
        <v>0</v>
      </c>
      <c r="AK139" s="98">
        <v>18</v>
      </c>
      <c r="AN139" s="92" t="e">
        <f t="shared" si="83"/>
        <v>#REF!</v>
      </c>
      <c r="AO139" s="95">
        <f>SUMIFS('PLAN ACCIÓN Y SEGUIMIENTO P.P.'!AW$17:AW$118,'PLAN ACCIÓN Y SEGUIMIENTO P.P.'!F$17:F$118,$AN139,'PLAN ACCIÓN Y SEGUIMIENTO P.P.'!W$17:W$118,"&gt;0")+SUMIFS('PLAN ACCIÓN Y SEGUIMIENTO P.P.'!AY$17:AY$118,'PLAN ACCIÓN Y SEGUIMIENTO P.P.'!F$17:F$118,$AN139,'PLAN ACCIÓN Y SEGUIMIENTO P.P.'!W$17:W$118,"&gt;0")</f>
        <v>0</v>
      </c>
      <c r="AP139" s="192">
        <f>SUMIFS('PLAN ACCIÓN Y SEGUIMIENTO P.P.'!CZ$17:CZ$118,'PLAN ACCIÓN Y SEGUIMIENTO P.P.'!F$17:F$118,$AN139,'PLAN ACCIÓN Y SEGUIMIENTO P.P.'!W$17:W$118,"&gt;0")</f>
        <v>0</v>
      </c>
      <c r="AQ139" s="194">
        <f>SUMIFS('PLAN ACCIÓN Y SEGUIMIENTO P.P.'!DI$17:DI$118,'PLAN ACCIÓN Y SEGUIMIENTO P.P.'!F$17:F$118,AN139,'PLAN ACCIÓN Y SEGUIMIENTO P.P.'!AG$17:AG$118,"&gt;0")</f>
        <v>0</v>
      </c>
      <c r="AR139" s="93" t="str">
        <f t="shared" si="84"/>
        <v>REVISAR</v>
      </c>
      <c r="AS139" s="191" t="str">
        <f t="shared" si="85"/>
        <v>REVISAR</v>
      </c>
      <c r="AV139" s="147"/>
      <c r="AW139" s="147"/>
      <c r="AX139" s="147"/>
      <c r="AY139" s="147"/>
    </row>
    <row r="140" spans="25:51" s="104" customFormat="1" ht="15.75">
      <c r="Y140" s="106"/>
      <c r="Z140" s="106"/>
      <c r="AA140" s="106"/>
      <c r="AB140" s="106"/>
      <c r="AC140" s="106"/>
      <c r="AD140" s="106"/>
      <c r="AG140" s="92" t="e">
        <f>+'PLAN ACCIÓN Y SEGUIMIENTO P.P.'!#REF!</f>
        <v>#REF!</v>
      </c>
      <c r="AH140" s="186">
        <f>SUMIFS('PLAN ACCIÓN Y SEGUIMIENTO P.P.'!DB$17:DB$118,'PLAN ACCIÓN Y SEGUIMIENTO P.P.'!F$17:F$118,$AG140,'PLAN ACCIÓN Y SEGUIMIENTO P.P.'!W$17:W$118,"&gt;0")</f>
        <v>0</v>
      </c>
      <c r="AI140" s="98">
        <v>0.5</v>
      </c>
      <c r="AJ140" s="99">
        <f>SUMIFS('PLAN ACCIÓN Y SEGUIMIENTO P.P.'!DK$17:DK$118,'PLAN ACCIÓN Y SEGUIMIENTO P.P.'!F$17:F$118,$AG140,'PLAN ACCIÓN Y SEGUIMIENTO P.P.'!AG$17:AG$118,"&gt;0")</f>
        <v>0</v>
      </c>
      <c r="AK140" s="98">
        <v>19</v>
      </c>
      <c r="AN140" s="92" t="e">
        <f t="shared" si="83"/>
        <v>#REF!</v>
      </c>
      <c r="AO140" s="95">
        <v>1</v>
      </c>
      <c r="AP140" s="192">
        <v>1</v>
      </c>
      <c r="AQ140" s="194">
        <f>SUMIFS('PLAN ACCIÓN Y SEGUIMIENTO P.P.'!DI$17:DI$118,'PLAN ACCIÓN Y SEGUIMIENTO P.P.'!F$17:F$118,AN140,'PLAN ACCIÓN Y SEGUIMIENTO P.P.'!AG$17:AG$118,"&gt;0")</f>
        <v>0</v>
      </c>
      <c r="AR140" s="93">
        <f t="shared" si="84"/>
        <v>1</v>
      </c>
      <c r="AS140" s="191">
        <f t="shared" si="85"/>
        <v>0</v>
      </c>
      <c r="AV140" s="147"/>
      <c r="AW140" s="147"/>
      <c r="AX140" s="147"/>
      <c r="AY140" s="147"/>
    </row>
    <row r="141" spans="25:51" s="104" customFormat="1" ht="15.75">
      <c r="Y141" s="106"/>
      <c r="Z141" s="106"/>
      <c r="AA141" s="106"/>
      <c r="AB141" s="106"/>
      <c r="AC141" s="106"/>
      <c r="AD141" s="106"/>
      <c r="AG141" s="92" t="e">
        <f>+'PLAN ACCIÓN Y SEGUIMIENTO P.P.'!#REF!</f>
        <v>#REF!</v>
      </c>
      <c r="AH141" s="186">
        <f>SUMIFS('PLAN ACCIÓN Y SEGUIMIENTO P.P.'!DB$17:DB$118,'PLAN ACCIÓN Y SEGUIMIENTO P.P.'!F$17:F$118,$AG141,'PLAN ACCIÓN Y SEGUIMIENTO P.P.'!W$17:W$118,"&gt;0")</f>
        <v>0</v>
      </c>
      <c r="AI141" s="98">
        <v>0.5</v>
      </c>
      <c r="AJ141" s="99">
        <f>SUMIFS('PLAN ACCIÓN Y SEGUIMIENTO P.P.'!DK$17:DK$118,'PLAN ACCIÓN Y SEGUIMIENTO P.P.'!F$17:F$118,$AG141,'PLAN ACCIÓN Y SEGUIMIENTO P.P.'!AG$17:AG$118,"&gt;0")</f>
        <v>0</v>
      </c>
      <c r="AK141" s="98">
        <v>20</v>
      </c>
      <c r="AN141" s="92" t="e">
        <f t="shared" si="83"/>
        <v>#REF!</v>
      </c>
      <c r="AO141" s="95">
        <f>SUMIFS('PLAN ACCIÓN Y SEGUIMIENTO P.P.'!AW$17:AW$118,'PLAN ACCIÓN Y SEGUIMIENTO P.P.'!F$17:F$118,$AN141,'PLAN ACCIÓN Y SEGUIMIENTO P.P.'!W$17:W$118,"&gt;0")+SUMIFS('PLAN ACCIÓN Y SEGUIMIENTO P.P.'!AY$17:AY$118,'PLAN ACCIÓN Y SEGUIMIENTO P.P.'!F$17:F$118,$AN141,'PLAN ACCIÓN Y SEGUIMIENTO P.P.'!W$17:W$118,"&gt;0")</f>
        <v>0</v>
      </c>
      <c r="AP141" s="192">
        <f>SUMIFS('PLAN ACCIÓN Y SEGUIMIENTO P.P.'!CZ$17:CZ$118,'PLAN ACCIÓN Y SEGUIMIENTO P.P.'!F$17:F$118,$AN141,'PLAN ACCIÓN Y SEGUIMIENTO P.P.'!W$17:W$118,"&gt;0")</f>
        <v>0</v>
      </c>
      <c r="AQ141" s="194">
        <f>SUMIFS('PLAN ACCIÓN Y SEGUIMIENTO P.P.'!DI$17:DI$118,'PLAN ACCIÓN Y SEGUIMIENTO P.P.'!F$17:F$118,AN141,'PLAN ACCIÓN Y SEGUIMIENTO P.P.'!AG$17:AG$118,"&gt;0")</f>
        <v>0</v>
      </c>
      <c r="AR141" s="93" t="str">
        <f t="shared" si="84"/>
        <v>REVISAR</v>
      </c>
      <c r="AS141" s="191" t="str">
        <f t="shared" si="85"/>
        <v>REVISAR</v>
      </c>
      <c r="AV141" s="147"/>
      <c r="AW141" s="147"/>
      <c r="AX141" s="147"/>
      <c r="AY141" s="147"/>
    </row>
    <row r="142" spans="25:51" s="104" customFormat="1" ht="15.75">
      <c r="Y142" s="106"/>
      <c r="Z142" s="106"/>
      <c r="AA142" s="106"/>
      <c r="AB142" s="106"/>
      <c r="AC142" s="106"/>
      <c r="AD142" s="106"/>
      <c r="AG142" s="92" t="e">
        <f>+'PLAN ACCIÓN Y SEGUIMIENTO P.P.'!#REF!</f>
        <v>#REF!</v>
      </c>
      <c r="AH142" s="186">
        <f>SUMIFS('PLAN ACCIÓN Y SEGUIMIENTO P.P.'!DB$17:DB$118,'PLAN ACCIÓN Y SEGUIMIENTO P.P.'!F$17:F$118,$AG142,'PLAN ACCIÓN Y SEGUIMIENTO P.P.'!W$17:W$118,"&gt;0")</f>
        <v>0</v>
      </c>
      <c r="AI142" s="98">
        <v>0.5</v>
      </c>
      <c r="AJ142" s="99">
        <f>SUMIFS('PLAN ACCIÓN Y SEGUIMIENTO P.P.'!DK$17:DK$118,'PLAN ACCIÓN Y SEGUIMIENTO P.P.'!F$17:F$118,$AG142,'PLAN ACCIÓN Y SEGUIMIENTO P.P.'!AG$17:AG$118,"&gt;0")</f>
        <v>0</v>
      </c>
      <c r="AK142" s="98">
        <v>21</v>
      </c>
      <c r="AN142" s="92" t="e">
        <f t="shared" si="83"/>
        <v>#REF!</v>
      </c>
      <c r="AO142" s="95">
        <f>SUMIFS('PLAN ACCIÓN Y SEGUIMIENTO P.P.'!AW$17:AW$118,'PLAN ACCIÓN Y SEGUIMIENTO P.P.'!F$17:F$118,$AN142,'PLAN ACCIÓN Y SEGUIMIENTO P.P.'!W$17:W$118,"&gt;0")+SUMIFS('PLAN ACCIÓN Y SEGUIMIENTO P.P.'!AY$17:AY$118,'PLAN ACCIÓN Y SEGUIMIENTO P.P.'!F$17:F$118,$AN142,'PLAN ACCIÓN Y SEGUIMIENTO P.P.'!W$17:W$118,"&gt;0")</f>
        <v>0</v>
      </c>
      <c r="AP142" s="192">
        <f>SUMIFS('PLAN ACCIÓN Y SEGUIMIENTO P.P.'!CZ$17:CZ$118,'PLAN ACCIÓN Y SEGUIMIENTO P.P.'!F$17:F$118,$AN142,'PLAN ACCIÓN Y SEGUIMIENTO P.P.'!W$17:W$118,"&gt;0")</f>
        <v>0</v>
      </c>
      <c r="AQ142" s="194">
        <f>SUMIFS('PLAN ACCIÓN Y SEGUIMIENTO P.P.'!DI$17:DI$118,'PLAN ACCIÓN Y SEGUIMIENTO P.P.'!F$17:F$118,AN142,'PLAN ACCIÓN Y SEGUIMIENTO P.P.'!AG$17:AG$118,"&gt;0")</f>
        <v>0</v>
      </c>
      <c r="AR142" s="93" t="str">
        <f t="shared" si="84"/>
        <v>REVISAR</v>
      </c>
      <c r="AS142" s="191" t="str">
        <f t="shared" si="85"/>
        <v>REVISAR</v>
      </c>
      <c r="AV142" s="147"/>
      <c r="AW142" s="147"/>
      <c r="AX142" s="147"/>
      <c r="AY142" s="147"/>
    </row>
    <row r="143" spans="25:51" s="104" customFormat="1" ht="15.75">
      <c r="Y143" s="106"/>
      <c r="Z143" s="106"/>
      <c r="AA143" s="106"/>
      <c r="AB143" s="106"/>
      <c r="AC143" s="106"/>
      <c r="AD143" s="106"/>
      <c r="AG143" s="92" t="e">
        <f>+'PLAN ACCIÓN Y SEGUIMIENTO P.P.'!#REF!</f>
        <v>#REF!</v>
      </c>
      <c r="AH143" s="186">
        <f>SUMIFS('PLAN ACCIÓN Y SEGUIMIENTO P.P.'!DB$17:DB$118,'PLAN ACCIÓN Y SEGUIMIENTO P.P.'!F$17:F$118,$AG143,'PLAN ACCIÓN Y SEGUIMIENTO P.P.'!W$17:W$118,"&gt;0")</f>
        <v>0</v>
      </c>
      <c r="AI143" s="98">
        <v>0.5</v>
      </c>
      <c r="AJ143" s="99">
        <f>SUMIFS('PLAN ACCIÓN Y SEGUIMIENTO P.P.'!DK$17:DK$118,'PLAN ACCIÓN Y SEGUIMIENTO P.P.'!F$17:F$118,$AG143,'PLAN ACCIÓN Y SEGUIMIENTO P.P.'!AG$17:AG$118,"&gt;0")</f>
        <v>0</v>
      </c>
      <c r="AK143" s="98">
        <v>22</v>
      </c>
      <c r="AN143" s="92" t="e">
        <f t="shared" si="83"/>
        <v>#REF!</v>
      </c>
      <c r="AO143" s="95">
        <f>SUMIFS('PLAN ACCIÓN Y SEGUIMIENTO P.P.'!AW$17:AW$118,'PLAN ACCIÓN Y SEGUIMIENTO P.P.'!F$17:F$118,$AN143,'PLAN ACCIÓN Y SEGUIMIENTO P.P.'!W$17:W$118,"&gt;0")+SUMIFS('PLAN ACCIÓN Y SEGUIMIENTO P.P.'!AY$17:AY$118,'PLAN ACCIÓN Y SEGUIMIENTO P.P.'!F$17:F$118,$AN143,'PLAN ACCIÓN Y SEGUIMIENTO P.P.'!W$17:W$118,"&gt;0")</f>
        <v>0</v>
      </c>
      <c r="AP143" s="192">
        <f>SUMIFS('PLAN ACCIÓN Y SEGUIMIENTO P.P.'!CZ$17:CZ$118,'PLAN ACCIÓN Y SEGUIMIENTO P.P.'!F$17:F$118,$AN143,'PLAN ACCIÓN Y SEGUIMIENTO P.P.'!W$17:W$118,"&gt;0")</f>
        <v>0</v>
      </c>
      <c r="AQ143" s="194">
        <f>SUMIFS('PLAN ACCIÓN Y SEGUIMIENTO P.P.'!DI$17:DI$118,'PLAN ACCIÓN Y SEGUIMIENTO P.P.'!F$17:F$118,AN143,'PLAN ACCIÓN Y SEGUIMIENTO P.P.'!AG$17:AG$118,"&gt;0")</f>
        <v>0</v>
      </c>
      <c r="AR143" s="93" t="str">
        <f t="shared" si="84"/>
        <v>REVISAR</v>
      </c>
      <c r="AS143" s="191" t="str">
        <f t="shared" si="85"/>
        <v>REVISAR</v>
      </c>
      <c r="AV143" s="147"/>
      <c r="AW143" s="147"/>
      <c r="AX143" s="147"/>
      <c r="AY143" s="147"/>
    </row>
    <row r="144" spans="25:51" s="104" customFormat="1" ht="15.75">
      <c r="Y144" s="106"/>
      <c r="Z144" s="106"/>
      <c r="AA144" s="106"/>
      <c r="AB144" s="106"/>
      <c r="AC144" s="106"/>
      <c r="AD144" s="106"/>
      <c r="AG144" s="92" t="e">
        <f>+'PLAN ACCIÓN Y SEGUIMIENTO P.P.'!#REF!</f>
        <v>#REF!</v>
      </c>
      <c r="AH144" s="186">
        <f>SUMIFS('PLAN ACCIÓN Y SEGUIMIENTO P.P.'!DB$17:DB$118,'PLAN ACCIÓN Y SEGUIMIENTO P.P.'!F$17:F$118,$AG144,'PLAN ACCIÓN Y SEGUIMIENTO P.P.'!W$17:W$118,"&gt;0")</f>
        <v>0</v>
      </c>
      <c r="AI144" s="98">
        <v>0.5</v>
      </c>
      <c r="AJ144" s="99">
        <f>SUMIFS('PLAN ACCIÓN Y SEGUIMIENTO P.P.'!DK$17:DK$118,'PLAN ACCIÓN Y SEGUIMIENTO P.P.'!F$17:F$118,$AG144,'PLAN ACCIÓN Y SEGUIMIENTO P.P.'!AG$17:AG$118,"&gt;0")</f>
        <v>0</v>
      </c>
      <c r="AK144" s="98">
        <v>23</v>
      </c>
      <c r="AN144" s="92" t="e">
        <f t="shared" si="83"/>
        <v>#REF!</v>
      </c>
      <c r="AO144" s="95">
        <f>SUMIFS('PLAN ACCIÓN Y SEGUIMIENTO P.P.'!AW$17:AW$118,'PLAN ACCIÓN Y SEGUIMIENTO P.P.'!F$17:F$118,$AN144,'PLAN ACCIÓN Y SEGUIMIENTO P.P.'!W$17:W$118,"&gt;0")+SUMIFS('PLAN ACCIÓN Y SEGUIMIENTO P.P.'!AY$17:AY$118,'PLAN ACCIÓN Y SEGUIMIENTO P.P.'!F$17:F$118,$AN144,'PLAN ACCIÓN Y SEGUIMIENTO P.P.'!W$17:W$118,"&gt;0")</f>
        <v>0</v>
      </c>
      <c r="AP144" s="192">
        <f>SUMIFS('PLAN ACCIÓN Y SEGUIMIENTO P.P.'!CZ$17:CZ$118,'PLAN ACCIÓN Y SEGUIMIENTO P.P.'!F$17:F$118,$AN144,'PLAN ACCIÓN Y SEGUIMIENTO P.P.'!W$17:W$118,"&gt;0")</f>
        <v>0</v>
      </c>
      <c r="AQ144" s="194">
        <f>SUMIFS('PLAN ACCIÓN Y SEGUIMIENTO P.P.'!DI$17:DI$118,'PLAN ACCIÓN Y SEGUIMIENTO P.P.'!F$17:F$118,AN144,'PLAN ACCIÓN Y SEGUIMIENTO P.P.'!AG$17:AG$118,"&gt;0")</f>
        <v>0</v>
      </c>
      <c r="AR144" s="93" t="str">
        <f t="shared" si="84"/>
        <v>REVISAR</v>
      </c>
      <c r="AS144" s="191" t="str">
        <f t="shared" si="85"/>
        <v>REVISAR</v>
      </c>
      <c r="AV144" s="147"/>
      <c r="AW144" s="147"/>
      <c r="AX144" s="147"/>
      <c r="AY144" s="147"/>
    </row>
    <row r="145" spans="25:51" s="104" customFormat="1" ht="15.75">
      <c r="Y145" s="106"/>
      <c r="Z145" s="106"/>
      <c r="AA145" s="106"/>
      <c r="AB145" s="106"/>
      <c r="AC145" s="106"/>
      <c r="AD145" s="106"/>
      <c r="AG145" s="92" t="e">
        <f>+'PLAN ACCIÓN Y SEGUIMIENTO P.P.'!#REF!</f>
        <v>#REF!</v>
      </c>
      <c r="AH145" s="186">
        <f>SUMIFS('PLAN ACCIÓN Y SEGUIMIENTO P.P.'!DB$17:DB$118,'PLAN ACCIÓN Y SEGUIMIENTO P.P.'!F$17:F$118,$AG145,'PLAN ACCIÓN Y SEGUIMIENTO P.P.'!W$17:W$118,"&gt;0")</f>
        <v>0</v>
      </c>
      <c r="AI145" s="98">
        <v>0.5</v>
      </c>
      <c r="AJ145" s="99">
        <f>SUMIFS('PLAN ACCIÓN Y SEGUIMIENTO P.P.'!DK$17:DK$118,'PLAN ACCIÓN Y SEGUIMIENTO P.P.'!F$17:F$118,$AG145,'PLAN ACCIÓN Y SEGUIMIENTO P.P.'!AG$17:AG$118,"&gt;0")</f>
        <v>0</v>
      </c>
      <c r="AK145" s="98">
        <v>24</v>
      </c>
      <c r="AN145" s="92" t="e">
        <f t="shared" si="83"/>
        <v>#REF!</v>
      </c>
      <c r="AO145" s="95">
        <f>SUMIFS('PLAN ACCIÓN Y SEGUIMIENTO P.P.'!AW$17:AW$118,'PLAN ACCIÓN Y SEGUIMIENTO P.P.'!F$17:F$118,$AN145,'PLAN ACCIÓN Y SEGUIMIENTO P.P.'!W$17:W$118,"&gt;0")+SUMIFS('PLAN ACCIÓN Y SEGUIMIENTO P.P.'!AY$17:AY$118,'PLAN ACCIÓN Y SEGUIMIENTO P.P.'!F$17:F$118,$AN145,'PLAN ACCIÓN Y SEGUIMIENTO P.P.'!W$17:W$118,"&gt;0")</f>
        <v>0</v>
      </c>
      <c r="AP145" s="192">
        <f>SUMIFS('PLAN ACCIÓN Y SEGUIMIENTO P.P.'!CZ$17:CZ$118,'PLAN ACCIÓN Y SEGUIMIENTO P.P.'!F$17:F$118,$AN145,'PLAN ACCIÓN Y SEGUIMIENTO P.P.'!W$17:W$118,"&gt;0")</f>
        <v>0</v>
      </c>
      <c r="AQ145" s="194">
        <f>SUMIFS('PLAN ACCIÓN Y SEGUIMIENTO P.P.'!DI$17:DI$118,'PLAN ACCIÓN Y SEGUIMIENTO P.P.'!F$17:F$118,AN145,'PLAN ACCIÓN Y SEGUIMIENTO P.P.'!AG$17:AG$118,"&gt;0")</f>
        <v>0</v>
      </c>
      <c r="AR145" s="93" t="str">
        <f t="shared" si="84"/>
        <v>REVISAR</v>
      </c>
      <c r="AS145" s="191" t="str">
        <f t="shared" si="85"/>
        <v>REVISAR</v>
      </c>
      <c r="AV145" s="147"/>
      <c r="AW145" s="147"/>
      <c r="AX145" s="147"/>
      <c r="AY145" s="147"/>
    </row>
    <row r="146" spans="25:51" s="104" customFormat="1" ht="15.75">
      <c r="Y146" s="106"/>
      <c r="Z146" s="106"/>
      <c r="AA146" s="106"/>
      <c r="AB146" s="106"/>
      <c r="AC146" s="106"/>
      <c r="AD146" s="106"/>
      <c r="AG146" s="92" t="e">
        <f>+'PLAN ACCIÓN Y SEGUIMIENTO P.P.'!#REF!</f>
        <v>#REF!</v>
      </c>
      <c r="AH146" s="186">
        <f>SUMIFS('PLAN ACCIÓN Y SEGUIMIENTO P.P.'!DB$17:DB$118,'PLAN ACCIÓN Y SEGUIMIENTO P.P.'!F$17:F$118,$AG146,'PLAN ACCIÓN Y SEGUIMIENTO P.P.'!W$17:W$118,"&gt;0")</f>
        <v>0</v>
      </c>
      <c r="AI146" s="98">
        <v>0.5</v>
      </c>
      <c r="AJ146" s="99">
        <f>SUMIFS('PLAN ACCIÓN Y SEGUIMIENTO P.P.'!DK$17:DK$118,'PLAN ACCIÓN Y SEGUIMIENTO P.P.'!F$17:F$118,$AG146,'PLAN ACCIÓN Y SEGUIMIENTO P.P.'!AG$17:AG$118,"&gt;0")</f>
        <v>0</v>
      </c>
      <c r="AK146" s="98">
        <v>25</v>
      </c>
      <c r="AN146" s="92" t="e">
        <f t="shared" si="83"/>
        <v>#REF!</v>
      </c>
      <c r="AO146" s="95">
        <f>SUMIFS('PLAN ACCIÓN Y SEGUIMIENTO P.P.'!AW$17:AW$118,'PLAN ACCIÓN Y SEGUIMIENTO P.P.'!F$17:F$118,$AN146,'PLAN ACCIÓN Y SEGUIMIENTO P.P.'!W$17:W$118,"&gt;0")+SUMIFS('PLAN ACCIÓN Y SEGUIMIENTO P.P.'!AY$17:AY$118,'PLAN ACCIÓN Y SEGUIMIENTO P.P.'!F$17:F$118,$AN146,'PLAN ACCIÓN Y SEGUIMIENTO P.P.'!W$17:W$118,"&gt;0")</f>
        <v>0</v>
      </c>
      <c r="AP146" s="192">
        <f>SUMIFS('PLAN ACCIÓN Y SEGUIMIENTO P.P.'!CZ$17:CZ$118,'PLAN ACCIÓN Y SEGUIMIENTO P.P.'!F$17:F$118,$AN146,'PLAN ACCIÓN Y SEGUIMIENTO P.P.'!W$17:W$118,"&gt;0")</f>
        <v>0</v>
      </c>
      <c r="AQ146" s="194">
        <f>SUMIFS('PLAN ACCIÓN Y SEGUIMIENTO P.P.'!DI$17:DI$118,'PLAN ACCIÓN Y SEGUIMIENTO P.P.'!F$17:F$118,AN146,'PLAN ACCIÓN Y SEGUIMIENTO P.P.'!AG$17:AG$118,"&gt;0")</f>
        <v>0</v>
      </c>
      <c r="AR146" s="93" t="str">
        <f t="shared" si="84"/>
        <v>REVISAR</v>
      </c>
      <c r="AS146" s="191" t="str">
        <f t="shared" si="85"/>
        <v>REVISAR</v>
      </c>
      <c r="AV146" s="147"/>
      <c r="AW146" s="147"/>
      <c r="AX146" s="147"/>
      <c r="AY146" s="147"/>
    </row>
    <row r="147" spans="25:51" s="104" customFormat="1" ht="15.75">
      <c r="Y147" s="106"/>
      <c r="Z147" s="106"/>
      <c r="AA147" s="106"/>
      <c r="AB147" s="106"/>
      <c r="AC147" s="106"/>
      <c r="AD147" s="106"/>
      <c r="AG147" s="92" t="e">
        <f>+'PLAN ACCIÓN Y SEGUIMIENTO P.P.'!#REF!</f>
        <v>#REF!</v>
      </c>
      <c r="AH147" s="186">
        <f>SUMIFS('PLAN ACCIÓN Y SEGUIMIENTO P.P.'!DB$17:DB$118,'PLAN ACCIÓN Y SEGUIMIENTO P.P.'!F$17:F$118,$AG147,'PLAN ACCIÓN Y SEGUIMIENTO P.P.'!W$17:W$118,"&gt;0")</f>
        <v>0</v>
      </c>
      <c r="AI147" s="98">
        <v>0.5</v>
      </c>
      <c r="AJ147" s="99">
        <f>SUMIFS('PLAN ACCIÓN Y SEGUIMIENTO P.P.'!DK$17:DK$118,'PLAN ACCIÓN Y SEGUIMIENTO P.P.'!F$17:F$118,$AG147,'PLAN ACCIÓN Y SEGUIMIENTO P.P.'!AG$17:AG$118,"&gt;0")</f>
        <v>0</v>
      </c>
      <c r="AK147" s="98">
        <v>26</v>
      </c>
      <c r="AN147" s="92" t="e">
        <f t="shared" si="83"/>
        <v>#REF!</v>
      </c>
      <c r="AO147" s="95">
        <f>SUMIFS('PLAN ACCIÓN Y SEGUIMIENTO P.P.'!AW$17:AW$118,'PLAN ACCIÓN Y SEGUIMIENTO P.P.'!F$17:F$118,$AN147,'PLAN ACCIÓN Y SEGUIMIENTO P.P.'!W$17:W$118,"&gt;0")+SUMIFS('PLAN ACCIÓN Y SEGUIMIENTO P.P.'!AY$17:AY$118,'PLAN ACCIÓN Y SEGUIMIENTO P.P.'!F$17:F$118,$AN147,'PLAN ACCIÓN Y SEGUIMIENTO P.P.'!W$17:W$118,"&gt;0")</f>
        <v>0</v>
      </c>
      <c r="AP147" s="192">
        <f>SUMIFS('PLAN ACCIÓN Y SEGUIMIENTO P.P.'!CZ$17:CZ$118,'PLAN ACCIÓN Y SEGUIMIENTO P.P.'!F$17:F$118,$AN147,'PLAN ACCIÓN Y SEGUIMIENTO P.P.'!W$17:W$118,"&gt;0")</f>
        <v>0</v>
      </c>
      <c r="AQ147" s="194">
        <f>SUMIFS('PLAN ACCIÓN Y SEGUIMIENTO P.P.'!DI$17:DI$118,'PLAN ACCIÓN Y SEGUIMIENTO P.P.'!F$17:F$118,AN147,'PLAN ACCIÓN Y SEGUIMIENTO P.P.'!AG$17:AG$118,"&gt;0")</f>
        <v>0</v>
      </c>
      <c r="AR147" s="93" t="str">
        <f t="shared" si="84"/>
        <v>REVISAR</v>
      </c>
      <c r="AS147" s="191" t="str">
        <f t="shared" si="85"/>
        <v>REVISAR</v>
      </c>
      <c r="AV147" s="147"/>
      <c r="AW147" s="147"/>
      <c r="AX147" s="147"/>
      <c r="AY147" s="147"/>
    </row>
    <row r="148" spans="25:51" s="104" customFormat="1" ht="15.75">
      <c r="Y148" s="106"/>
      <c r="Z148" s="106"/>
      <c r="AA148" s="106"/>
      <c r="AB148" s="106"/>
      <c r="AC148" s="106"/>
      <c r="AD148" s="106"/>
      <c r="AG148" s="92" t="e">
        <f>+'PLAN ACCIÓN Y SEGUIMIENTO P.P.'!#REF!</f>
        <v>#REF!</v>
      </c>
      <c r="AH148" s="186">
        <f>SUMIFS('PLAN ACCIÓN Y SEGUIMIENTO P.P.'!DB$17:DB$118,'PLAN ACCIÓN Y SEGUIMIENTO P.P.'!F$17:F$118,$AG148,'PLAN ACCIÓN Y SEGUIMIENTO P.P.'!W$17:W$118,"&gt;0")</f>
        <v>0</v>
      </c>
      <c r="AI148" s="98">
        <v>0.5</v>
      </c>
      <c r="AJ148" s="99">
        <f>SUMIFS('PLAN ACCIÓN Y SEGUIMIENTO P.P.'!DK$17:DK$118,'PLAN ACCIÓN Y SEGUIMIENTO P.P.'!F$17:F$118,$AG148,'PLAN ACCIÓN Y SEGUIMIENTO P.P.'!AG$17:AG$118,"&gt;0")</f>
        <v>0</v>
      </c>
      <c r="AK148" s="98">
        <v>27</v>
      </c>
      <c r="AN148" s="92" t="e">
        <f t="shared" ref="AN148:AN149" si="86">AG148</f>
        <v>#REF!</v>
      </c>
      <c r="AO148" s="95">
        <f>SUMIFS('PLAN ACCIÓN Y SEGUIMIENTO P.P.'!AW$17:AW$118,'PLAN ACCIÓN Y SEGUIMIENTO P.P.'!F$17:F$118,$AN148,'PLAN ACCIÓN Y SEGUIMIENTO P.P.'!W$17:W$118,"&gt;0")+SUMIFS('PLAN ACCIÓN Y SEGUIMIENTO P.P.'!AY$17:AY$118,'PLAN ACCIÓN Y SEGUIMIENTO P.P.'!F$17:F$118,$AN148,'PLAN ACCIÓN Y SEGUIMIENTO P.P.'!W$17:W$118,"&gt;0")</f>
        <v>0</v>
      </c>
      <c r="AP148" s="192">
        <f>SUMIFS('PLAN ACCIÓN Y SEGUIMIENTO P.P.'!CZ$17:CZ$118,'PLAN ACCIÓN Y SEGUIMIENTO P.P.'!F$17:F$118,$AN148,'PLAN ACCIÓN Y SEGUIMIENTO P.P.'!W$17:W$118,"&gt;0")</f>
        <v>0</v>
      </c>
      <c r="AQ148" s="194">
        <f>SUMIFS('PLAN ACCIÓN Y SEGUIMIENTO P.P.'!DI$17:DI$118,'PLAN ACCIÓN Y SEGUIMIENTO P.P.'!F$17:F$118,AN148,'PLAN ACCIÓN Y SEGUIMIENTO P.P.'!AG$17:AG$118,"&gt;0")</f>
        <v>0</v>
      </c>
      <c r="AR148" s="93" t="str">
        <f t="shared" ref="AR148" si="87">IFERROR(((AP148*100%)/AO148),"REVISAR")</f>
        <v>REVISAR</v>
      </c>
      <c r="AS148" s="191" t="str">
        <f t="shared" ref="AS148:AS149" si="88">IFERROR(((AQ148*100%)/AO148),"REVISAR")</f>
        <v>REVISAR</v>
      </c>
      <c r="AV148" s="147"/>
      <c r="AW148" s="147"/>
      <c r="AX148" s="147"/>
      <c r="AY148" s="147"/>
    </row>
    <row r="149" spans="25:51" s="104" customFormat="1" ht="15.75">
      <c r="Y149" s="106"/>
      <c r="Z149" s="106"/>
      <c r="AA149" s="106"/>
      <c r="AB149" s="106"/>
      <c r="AC149" s="106"/>
      <c r="AD149" s="106"/>
      <c r="AG149" s="92" t="e">
        <f>+'PLAN ACCIÓN Y SEGUIMIENTO P.P.'!#REF!</f>
        <v>#REF!</v>
      </c>
      <c r="AH149" s="186">
        <f>SUMIFS('PLAN ACCIÓN Y SEGUIMIENTO P.P.'!DB$17:DB$118,'PLAN ACCIÓN Y SEGUIMIENTO P.P.'!F$17:F$118,$AG149,'PLAN ACCIÓN Y SEGUIMIENTO P.P.'!W$17:W$118,"&gt;0")</f>
        <v>0</v>
      </c>
      <c r="AI149" s="98">
        <v>0.5</v>
      </c>
      <c r="AJ149" s="99">
        <f>SUMIFS('PLAN ACCIÓN Y SEGUIMIENTO P.P.'!DK$17:DK$118,'PLAN ACCIÓN Y SEGUIMIENTO P.P.'!F$17:F$118,$AG149,'PLAN ACCIÓN Y SEGUIMIENTO P.P.'!AG$17:AG$118,"&gt;0")</f>
        <v>0</v>
      </c>
      <c r="AK149" s="98">
        <v>28</v>
      </c>
      <c r="AN149" s="92" t="e">
        <f t="shared" si="86"/>
        <v>#REF!</v>
      </c>
      <c r="AO149" s="95">
        <f>SUMIFS('PLAN ACCIÓN Y SEGUIMIENTO P.P.'!AW$17:AW$118,'PLAN ACCIÓN Y SEGUIMIENTO P.P.'!F$17:F$118,$AN149,'PLAN ACCIÓN Y SEGUIMIENTO P.P.'!W$17:W$118,"&gt;0")+SUMIFS('PLAN ACCIÓN Y SEGUIMIENTO P.P.'!AY$17:AY$118,'PLAN ACCIÓN Y SEGUIMIENTO P.P.'!F$17:F$118,$AN149,'PLAN ACCIÓN Y SEGUIMIENTO P.P.'!W$17:W$118,"&gt;0")</f>
        <v>0</v>
      </c>
      <c r="AP149" s="192">
        <f>SUMIFS('PLAN ACCIÓN Y SEGUIMIENTO P.P.'!CZ$17:CZ$118,'PLAN ACCIÓN Y SEGUIMIENTO P.P.'!F$17:F$118,$AN149,'PLAN ACCIÓN Y SEGUIMIENTO P.P.'!W$17:W$118,"&gt;0")</f>
        <v>0</v>
      </c>
      <c r="AQ149" s="194">
        <f>SUMIFS('PLAN ACCIÓN Y SEGUIMIENTO P.P.'!DI$17:DI$118,'PLAN ACCIÓN Y SEGUIMIENTO P.P.'!F$17:F$118,AN149,'PLAN ACCIÓN Y SEGUIMIENTO P.P.'!AG$17:AG$118,"&gt;0")</f>
        <v>0</v>
      </c>
      <c r="AR149" s="93" t="str">
        <f>IFERROR(((AP149*100%)/AO149),"REVISAR")</f>
        <v>REVISAR</v>
      </c>
      <c r="AS149" s="191" t="str">
        <f t="shared" si="88"/>
        <v>REVISAR</v>
      </c>
      <c r="AV149" s="147"/>
      <c r="AW149" s="147"/>
      <c r="AX149" s="147"/>
      <c r="AY149" s="147"/>
    </row>
    <row r="150" spans="25:51" s="104" customFormat="1">
      <c r="Y150" s="106"/>
      <c r="Z150" s="106"/>
      <c r="AA150" s="106"/>
      <c r="AB150" s="106"/>
      <c r="AC150" s="106"/>
      <c r="AD150" s="106"/>
      <c r="AV150" s="147"/>
      <c r="AW150" s="147"/>
      <c r="AX150" s="147"/>
      <c r="AY150" s="147"/>
    </row>
    <row r="151" spans="25:51" s="104" customFormat="1">
      <c r="Y151" s="106"/>
      <c r="Z151" s="106"/>
      <c r="AA151" s="106"/>
      <c r="AB151" s="106"/>
      <c r="AC151" s="106"/>
      <c r="AD151" s="106"/>
      <c r="AV151" s="147"/>
      <c r="AW151" s="147"/>
      <c r="AX151" s="147"/>
      <c r="AY151" s="147"/>
    </row>
    <row r="152" spans="25:51" s="104" customFormat="1">
      <c r="Y152" s="106"/>
      <c r="Z152" s="106"/>
      <c r="AA152" s="106"/>
      <c r="AB152" s="106"/>
      <c r="AC152" s="106"/>
      <c r="AD152" s="106"/>
      <c r="AV152" s="147"/>
      <c r="AW152" s="147"/>
      <c r="AX152" s="147"/>
      <c r="AY152" s="147"/>
    </row>
    <row r="153" spans="25:51" s="104" customFormat="1">
      <c r="Y153" s="106"/>
      <c r="Z153" s="106"/>
      <c r="AA153" s="106"/>
      <c r="AB153" s="106"/>
      <c r="AC153" s="106"/>
      <c r="AD153" s="106"/>
      <c r="AV153" s="147"/>
      <c r="AW153" s="147"/>
      <c r="AX153" s="147"/>
      <c r="AY153" s="147"/>
    </row>
    <row r="154" spans="25:51" s="104" customFormat="1">
      <c r="Y154" s="106"/>
      <c r="Z154" s="106"/>
      <c r="AA154" s="106"/>
      <c r="AB154" s="106"/>
      <c r="AC154" s="106"/>
      <c r="AD154" s="106"/>
      <c r="AV154" s="147"/>
      <c r="AW154" s="147"/>
      <c r="AX154" s="147"/>
      <c r="AY154" s="147"/>
    </row>
    <row r="155" spans="25:51" s="104" customFormat="1">
      <c r="Y155" s="106"/>
      <c r="Z155" s="106"/>
      <c r="AA155" s="106"/>
      <c r="AB155" s="106"/>
      <c r="AC155" s="106"/>
      <c r="AD155" s="106"/>
      <c r="AV155" s="147"/>
      <c r="AW155" s="147"/>
      <c r="AX155" s="147"/>
      <c r="AY155" s="147"/>
    </row>
    <row r="156" spans="25:51" s="104" customFormat="1">
      <c r="Y156" s="106"/>
      <c r="Z156" s="106"/>
      <c r="AA156" s="106"/>
      <c r="AB156" s="106"/>
      <c r="AC156" s="106"/>
      <c r="AD156" s="106"/>
      <c r="AV156" s="147"/>
      <c r="AW156" s="147"/>
      <c r="AX156" s="147"/>
      <c r="AY156" s="147"/>
    </row>
    <row r="157" spans="25:51" s="104" customFormat="1">
      <c r="Y157" s="106"/>
      <c r="Z157" s="106"/>
      <c r="AA157" s="106"/>
      <c r="AB157" s="106"/>
      <c r="AC157" s="106"/>
      <c r="AD157" s="106"/>
      <c r="AV157" s="147"/>
      <c r="AW157" s="147"/>
      <c r="AX157" s="147"/>
      <c r="AY157" s="147"/>
    </row>
    <row r="158" spans="25:51" s="104" customFormat="1">
      <c r="Y158" s="106"/>
      <c r="Z158" s="106"/>
      <c r="AA158" s="106"/>
      <c r="AB158" s="106"/>
      <c r="AC158" s="106"/>
      <c r="AD158" s="106"/>
      <c r="AV158" s="147"/>
      <c r="AW158" s="147"/>
      <c r="AX158" s="147"/>
      <c r="AY158" s="147"/>
    </row>
    <row r="159" spans="25:51" s="104" customFormat="1">
      <c r="Y159" s="106"/>
      <c r="Z159" s="106"/>
      <c r="AA159" s="106"/>
      <c r="AB159" s="106"/>
      <c r="AC159" s="106"/>
      <c r="AD159" s="106"/>
      <c r="AV159" s="147"/>
      <c r="AW159" s="147"/>
      <c r="AX159" s="147"/>
      <c r="AY159" s="147"/>
    </row>
    <row r="160" spans="25:51" s="104" customFormat="1">
      <c r="Y160" s="106"/>
      <c r="Z160" s="106"/>
      <c r="AA160" s="106"/>
      <c r="AB160" s="106"/>
      <c r="AC160" s="106"/>
      <c r="AD160" s="106"/>
      <c r="AV160" s="147"/>
      <c r="AW160" s="147"/>
      <c r="AX160" s="147"/>
      <c r="AY160" s="147"/>
    </row>
  </sheetData>
  <mergeCells count="44">
    <mergeCell ref="AV43:AY43"/>
    <mergeCell ref="BE9:BH9"/>
    <mergeCell ref="BA9:BD9"/>
    <mergeCell ref="AV11:AY11"/>
    <mergeCell ref="AV12:AY12"/>
    <mergeCell ref="AV10:AY10"/>
    <mergeCell ref="AV15:AY15"/>
    <mergeCell ref="AV18:AY18"/>
    <mergeCell ref="AV13:AY13"/>
    <mergeCell ref="AV14:AY14"/>
    <mergeCell ref="AV19:AY19"/>
    <mergeCell ref="AV26:AY26"/>
    <mergeCell ref="AV27:AY27"/>
    <mergeCell ref="AV28:AY28"/>
    <mergeCell ref="AV29:AY29"/>
    <mergeCell ref="AV42:AY42"/>
    <mergeCell ref="BF2:BG4"/>
    <mergeCell ref="BH2:BH4"/>
    <mergeCell ref="BF5:BG7"/>
    <mergeCell ref="BH5:BH7"/>
    <mergeCell ref="AV25:AY25"/>
    <mergeCell ref="B2:B7"/>
    <mergeCell ref="C2:Y7"/>
    <mergeCell ref="AV39:AY39"/>
    <mergeCell ref="AV40:AY40"/>
    <mergeCell ref="AV41:AY41"/>
    <mergeCell ref="Z2:AF7"/>
    <mergeCell ref="AG2:BE7"/>
    <mergeCell ref="AV21:AY21"/>
    <mergeCell ref="AV22:AY22"/>
    <mergeCell ref="AV23:AY23"/>
    <mergeCell ref="AV24:AY24"/>
    <mergeCell ref="AV16:AY16"/>
    <mergeCell ref="AV17:AY17"/>
    <mergeCell ref="AV38:AY38"/>
    <mergeCell ref="AV30:AY30"/>
    <mergeCell ref="AV31:AY31"/>
    <mergeCell ref="AV37:AY37"/>
    <mergeCell ref="AV20:AY20"/>
    <mergeCell ref="AV32:AY32"/>
    <mergeCell ref="AV33:AY33"/>
    <mergeCell ref="AV34:AY34"/>
    <mergeCell ref="AV35:AY35"/>
    <mergeCell ref="AV36:AY36"/>
  </mergeCells>
  <phoneticPr fontId="4" type="noConversion"/>
  <conditionalFormatting sqref="BB11:BB43">
    <cfRule type="iconSet" priority="36">
      <iconSet>
        <cfvo type="percent" val="0"/>
        <cfvo type="num" val="0.3"/>
        <cfvo type="num" val="0.9"/>
      </iconSet>
    </cfRule>
  </conditionalFormatting>
  <conditionalFormatting sqref="BD11:BD43">
    <cfRule type="iconSet" priority="38">
      <iconSet>
        <cfvo type="percent" val="0"/>
        <cfvo type="num" val="0.3"/>
        <cfvo type="num" val="0.9"/>
      </iconSet>
    </cfRule>
  </conditionalFormatting>
  <conditionalFormatting sqref="BF11:BF43">
    <cfRule type="iconSet" priority="40">
      <iconSet>
        <cfvo type="percent" val="0"/>
        <cfvo type="num" val="0.3"/>
        <cfvo type="num" val="0.9"/>
      </iconSet>
    </cfRule>
  </conditionalFormatting>
  <conditionalFormatting sqref="BH11:BH43">
    <cfRule type="iconSet" priority="42">
      <iconSet>
        <cfvo type="percent" val="0"/>
        <cfvo type="num" val="0.3"/>
        <cfvo type="num" val="0.9"/>
      </iconSet>
    </cfRule>
  </conditionalFormatting>
  <pageMargins left="0.7" right="0.7" top="0.75" bottom="0.75" header="0.3" footer="0.3"/>
  <pageSetup paperSize="9"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H17"/>
  <sheetViews>
    <sheetView showGridLines="0" zoomScaleNormal="100" zoomScalePageLayoutView="95" workbookViewId="0">
      <selection activeCell="A11" sqref="A11"/>
    </sheetView>
  </sheetViews>
  <sheetFormatPr baseColWidth="10" defaultRowHeight="12.75"/>
  <cols>
    <col min="1" max="1" width="1.42578125" customWidth="1"/>
    <col min="2" max="2" width="27.7109375" customWidth="1"/>
    <col min="3" max="3" width="39.28515625" customWidth="1"/>
    <col min="4" max="4" width="7.28515625" customWidth="1"/>
  </cols>
  <sheetData>
    <row r="1" spans="2:60">
      <c r="B1" s="565"/>
      <c r="C1" s="568" t="s">
        <v>140</v>
      </c>
      <c r="D1" s="569"/>
      <c r="E1" s="569"/>
      <c r="F1" s="569"/>
      <c r="G1" s="569"/>
      <c r="H1" s="569"/>
      <c r="I1" s="569"/>
      <c r="J1" s="569"/>
      <c r="K1" s="569"/>
      <c r="L1" s="569"/>
      <c r="M1" s="569"/>
      <c r="N1" s="569"/>
      <c r="O1" s="569"/>
      <c r="P1" s="569"/>
      <c r="Q1" s="569"/>
      <c r="R1" s="569"/>
      <c r="S1" s="569"/>
      <c r="T1" s="569"/>
      <c r="U1" s="569"/>
      <c r="V1" s="569"/>
      <c r="W1" s="569"/>
      <c r="X1" s="569"/>
      <c r="Y1" s="569"/>
      <c r="Z1" s="569"/>
      <c r="AA1" s="569"/>
      <c r="AB1" s="569"/>
      <c r="AC1" s="569"/>
      <c r="AD1" s="569"/>
      <c r="AE1" s="569"/>
      <c r="AF1" s="569"/>
      <c r="AG1" s="569"/>
      <c r="AH1" s="569"/>
      <c r="AI1" s="569"/>
      <c r="AJ1" s="569"/>
      <c r="AK1" s="569"/>
      <c r="AL1" s="569"/>
      <c r="AM1" s="569"/>
      <c r="AN1" s="569"/>
      <c r="AO1" s="569"/>
      <c r="AP1" s="569"/>
      <c r="AQ1" s="569"/>
      <c r="AR1" s="569"/>
      <c r="AS1" s="569"/>
      <c r="AT1" s="569"/>
      <c r="AU1" s="569"/>
      <c r="AV1" s="569"/>
      <c r="AW1" s="569"/>
      <c r="AX1" s="569"/>
      <c r="AY1" s="569"/>
      <c r="AZ1" s="569"/>
      <c r="BA1" s="569"/>
      <c r="BB1" s="569"/>
      <c r="BC1" s="569"/>
      <c r="BD1" s="569"/>
      <c r="BE1" s="569"/>
      <c r="BF1" s="569"/>
      <c r="BG1" s="561" t="s">
        <v>129</v>
      </c>
      <c r="BH1" s="574" t="s">
        <v>131</v>
      </c>
    </row>
    <row r="2" spans="2:60">
      <c r="B2" s="566"/>
      <c r="C2" s="570"/>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71"/>
      <c r="AL2" s="571"/>
      <c r="AM2" s="571"/>
      <c r="AN2" s="571"/>
      <c r="AO2" s="571"/>
      <c r="AP2" s="571"/>
      <c r="AQ2" s="571"/>
      <c r="AR2" s="571"/>
      <c r="AS2" s="571"/>
      <c r="AT2" s="571"/>
      <c r="AU2" s="571"/>
      <c r="AV2" s="571"/>
      <c r="AW2" s="571"/>
      <c r="AX2" s="571"/>
      <c r="AY2" s="571"/>
      <c r="AZ2" s="571"/>
      <c r="BA2" s="571"/>
      <c r="BB2" s="571"/>
      <c r="BC2" s="571"/>
      <c r="BD2" s="571"/>
      <c r="BE2" s="571"/>
      <c r="BF2" s="571"/>
      <c r="BG2" s="562"/>
      <c r="BH2" s="575"/>
    </row>
    <row r="3" spans="2:60" ht="13.5" thickBot="1">
      <c r="B3" s="566"/>
      <c r="C3" s="570"/>
      <c r="D3" s="571"/>
      <c r="E3" s="571"/>
      <c r="F3" s="571"/>
      <c r="G3" s="571"/>
      <c r="H3" s="571"/>
      <c r="I3" s="571"/>
      <c r="J3" s="571"/>
      <c r="K3" s="571"/>
      <c r="L3" s="571"/>
      <c r="M3" s="571"/>
      <c r="N3" s="571"/>
      <c r="O3" s="571"/>
      <c r="P3" s="571"/>
      <c r="Q3" s="571"/>
      <c r="R3" s="571"/>
      <c r="S3" s="571"/>
      <c r="T3" s="571"/>
      <c r="U3" s="571"/>
      <c r="V3" s="571"/>
      <c r="W3" s="571"/>
      <c r="X3" s="571"/>
      <c r="Y3" s="571"/>
      <c r="Z3" s="571"/>
      <c r="AA3" s="571"/>
      <c r="AB3" s="571"/>
      <c r="AC3" s="571"/>
      <c r="AD3" s="571"/>
      <c r="AE3" s="571"/>
      <c r="AF3" s="571"/>
      <c r="AG3" s="571"/>
      <c r="AH3" s="571"/>
      <c r="AI3" s="571"/>
      <c r="AJ3" s="571"/>
      <c r="AK3" s="571"/>
      <c r="AL3" s="571"/>
      <c r="AM3" s="571"/>
      <c r="AN3" s="571"/>
      <c r="AO3" s="571"/>
      <c r="AP3" s="571"/>
      <c r="AQ3" s="571"/>
      <c r="AR3" s="571"/>
      <c r="AS3" s="571"/>
      <c r="AT3" s="571"/>
      <c r="AU3" s="571"/>
      <c r="AV3" s="571"/>
      <c r="AW3" s="571"/>
      <c r="AX3" s="571"/>
      <c r="AY3" s="571"/>
      <c r="AZ3" s="571"/>
      <c r="BA3" s="571"/>
      <c r="BB3" s="571"/>
      <c r="BC3" s="571"/>
      <c r="BD3" s="571"/>
      <c r="BE3" s="571"/>
      <c r="BF3" s="571"/>
      <c r="BG3" s="563"/>
      <c r="BH3" s="576"/>
    </row>
    <row r="4" spans="2:60">
      <c r="B4" s="566"/>
      <c r="C4" s="570"/>
      <c r="D4" s="571"/>
      <c r="E4" s="571"/>
      <c r="F4" s="571"/>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c r="AS4" s="571"/>
      <c r="AT4" s="571"/>
      <c r="AU4" s="571"/>
      <c r="AV4" s="571"/>
      <c r="AW4" s="571"/>
      <c r="AX4" s="571"/>
      <c r="AY4" s="571"/>
      <c r="AZ4" s="571"/>
      <c r="BA4" s="571"/>
      <c r="BB4" s="571"/>
      <c r="BC4" s="571"/>
      <c r="BD4" s="571"/>
      <c r="BE4" s="571"/>
      <c r="BF4" s="571"/>
      <c r="BG4" s="561" t="s">
        <v>130</v>
      </c>
      <c r="BH4" s="564">
        <v>2</v>
      </c>
    </row>
    <row r="5" spans="2:60">
      <c r="B5" s="566"/>
      <c r="C5" s="570"/>
      <c r="D5" s="571"/>
      <c r="E5" s="571"/>
      <c r="F5" s="57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c r="AS5" s="571"/>
      <c r="AT5" s="571"/>
      <c r="AU5" s="571"/>
      <c r="AV5" s="571"/>
      <c r="AW5" s="571"/>
      <c r="AX5" s="571"/>
      <c r="AY5" s="571"/>
      <c r="AZ5" s="571"/>
      <c r="BA5" s="571"/>
      <c r="BB5" s="571"/>
      <c r="BC5" s="571"/>
      <c r="BD5" s="571"/>
      <c r="BE5" s="571"/>
      <c r="BF5" s="571"/>
      <c r="BG5" s="562"/>
      <c r="BH5" s="562"/>
    </row>
    <row r="6" spans="2:60" ht="13.5" thickBot="1">
      <c r="B6" s="567"/>
      <c r="C6" s="572"/>
      <c r="D6" s="573"/>
      <c r="E6" s="573"/>
      <c r="F6" s="573"/>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c r="AS6" s="573"/>
      <c r="AT6" s="573"/>
      <c r="AU6" s="573"/>
      <c r="AV6" s="573"/>
      <c r="AW6" s="573"/>
      <c r="AX6" s="573"/>
      <c r="AY6" s="573"/>
      <c r="AZ6" s="573"/>
      <c r="BA6" s="573"/>
      <c r="BB6" s="573"/>
      <c r="BC6" s="573"/>
      <c r="BD6" s="573"/>
      <c r="BE6" s="573"/>
      <c r="BF6" s="573"/>
      <c r="BG6" s="563"/>
      <c r="BH6" s="563"/>
    </row>
    <row r="7" spans="2:60" ht="31.5" customHeight="1">
      <c r="B7" s="56" t="s">
        <v>141</v>
      </c>
      <c r="C7" s="57"/>
      <c r="D7" s="57"/>
      <c r="E7" s="57"/>
      <c r="F7" s="87"/>
      <c r="G7" s="57"/>
      <c r="H7" s="57"/>
      <c r="I7" s="57"/>
      <c r="J7" s="57"/>
      <c r="K7" s="57"/>
      <c r="L7" s="57"/>
      <c r="M7" s="57"/>
      <c r="N7" s="57"/>
      <c r="O7" s="57"/>
      <c r="P7" s="57"/>
      <c r="Q7" s="57"/>
      <c r="R7" s="57"/>
      <c r="S7" s="57"/>
      <c r="T7" s="57"/>
      <c r="U7" s="57"/>
      <c r="V7" s="57"/>
      <c r="W7" s="57"/>
      <c r="X7" s="57"/>
      <c r="Y7" s="57"/>
      <c r="Z7" s="57"/>
      <c r="AA7" s="57"/>
      <c r="AB7" s="57"/>
      <c r="AC7" s="57"/>
      <c r="AD7" s="57"/>
      <c r="AE7" s="57"/>
      <c r="AF7" s="58"/>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8"/>
    </row>
    <row r="8" spans="2:60" ht="20.25">
      <c r="B8" s="30" t="s">
        <v>142</v>
      </c>
      <c r="C8" s="31"/>
      <c r="D8" s="31"/>
      <c r="E8" s="31"/>
      <c r="F8" s="31"/>
      <c r="G8" s="31"/>
      <c r="H8" s="31"/>
      <c r="I8" s="31"/>
      <c r="J8" s="31"/>
      <c r="K8" s="31"/>
      <c r="L8" s="31"/>
      <c r="M8" s="31"/>
      <c r="N8" s="31"/>
      <c r="O8" s="31"/>
      <c r="P8" s="32"/>
      <c r="Q8" s="33" t="s">
        <v>34</v>
      </c>
      <c r="R8" s="34"/>
      <c r="S8" s="34"/>
      <c r="T8" s="34"/>
      <c r="U8" s="34"/>
      <c r="V8" s="34"/>
      <c r="W8" s="34"/>
      <c r="X8" s="34"/>
      <c r="Y8" s="34"/>
      <c r="Z8" s="34"/>
      <c r="AA8" s="34"/>
      <c r="AB8" s="34"/>
      <c r="AC8" s="34"/>
      <c r="AD8" s="34"/>
      <c r="AE8" s="34"/>
      <c r="AF8" s="35"/>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5"/>
    </row>
    <row r="9" spans="2:60" ht="36" customHeight="1">
      <c r="B9" s="580" t="s">
        <v>10</v>
      </c>
      <c r="C9" s="582" t="s">
        <v>169</v>
      </c>
      <c r="D9" s="578" t="s">
        <v>9</v>
      </c>
      <c r="E9" s="579"/>
      <c r="F9" s="584" t="s">
        <v>23</v>
      </c>
      <c r="G9" s="584" t="s">
        <v>24</v>
      </c>
      <c r="H9" s="584" t="s">
        <v>25</v>
      </c>
      <c r="I9" s="584" t="s">
        <v>26</v>
      </c>
      <c r="J9" s="584" t="s">
        <v>89</v>
      </c>
      <c r="K9" s="584" t="s">
        <v>90</v>
      </c>
      <c r="L9" s="584" t="s">
        <v>91</v>
      </c>
      <c r="M9" s="584" t="s">
        <v>92</v>
      </c>
      <c r="N9" s="584" t="s">
        <v>93</v>
      </c>
      <c r="O9" s="584" t="s">
        <v>94</v>
      </c>
      <c r="P9" s="584" t="s">
        <v>95</v>
      </c>
      <c r="Q9" s="36" t="s">
        <v>39</v>
      </c>
      <c r="R9" s="37"/>
      <c r="S9" s="36" t="s">
        <v>40</v>
      </c>
      <c r="T9" s="37"/>
      <c r="U9" s="36" t="s">
        <v>118</v>
      </c>
      <c r="V9" s="37"/>
      <c r="W9" s="36" t="s">
        <v>41</v>
      </c>
      <c r="X9" s="37"/>
      <c r="Y9" s="36" t="s">
        <v>42</v>
      </c>
      <c r="Z9" s="37"/>
      <c r="AA9" s="36" t="s">
        <v>43</v>
      </c>
      <c r="AB9" s="37"/>
      <c r="AC9" s="36" t="s">
        <v>44</v>
      </c>
      <c r="AD9" s="37"/>
      <c r="AE9" s="36" t="s">
        <v>45</v>
      </c>
      <c r="AF9" s="38"/>
      <c r="AG9" s="36" t="s">
        <v>46</v>
      </c>
      <c r="AH9" s="37"/>
      <c r="AI9" s="36" t="s">
        <v>96</v>
      </c>
      <c r="AJ9" s="37"/>
      <c r="AK9" s="36" t="s">
        <v>97</v>
      </c>
      <c r="AL9" s="37"/>
      <c r="AM9" s="36" t="s">
        <v>100</v>
      </c>
      <c r="AN9" s="37"/>
      <c r="AO9" s="36" t="s">
        <v>101</v>
      </c>
      <c r="AP9" s="37"/>
      <c r="AQ9" s="36" t="s">
        <v>102</v>
      </c>
      <c r="AR9" s="37"/>
      <c r="AS9" s="36" t="s">
        <v>103</v>
      </c>
      <c r="AT9" s="37"/>
      <c r="AU9" s="36" t="s">
        <v>104</v>
      </c>
      <c r="AV9" s="37"/>
      <c r="AW9" s="36" t="s">
        <v>105</v>
      </c>
      <c r="AX9" s="37"/>
      <c r="AY9" s="36" t="s">
        <v>106</v>
      </c>
      <c r="AZ9" s="37"/>
      <c r="BA9" s="36" t="s">
        <v>107</v>
      </c>
      <c r="BB9" s="37"/>
      <c r="BC9" s="36" t="s">
        <v>108</v>
      </c>
      <c r="BD9" s="37"/>
      <c r="BE9" s="36" t="s">
        <v>109</v>
      </c>
      <c r="BF9" s="37"/>
      <c r="BG9" s="36" t="s">
        <v>109</v>
      </c>
      <c r="BH9" s="38"/>
    </row>
    <row r="10" spans="2:60" ht="24" customHeight="1">
      <c r="B10" s="581"/>
      <c r="C10" s="583"/>
      <c r="D10" s="39" t="s">
        <v>19</v>
      </c>
      <c r="E10" s="39" t="s">
        <v>17</v>
      </c>
      <c r="F10" s="585"/>
      <c r="G10" s="585"/>
      <c r="H10" s="585"/>
      <c r="I10" s="585"/>
      <c r="J10" s="585"/>
      <c r="K10" s="585"/>
      <c r="L10" s="585"/>
      <c r="M10" s="585"/>
      <c r="N10" s="585"/>
      <c r="O10" s="585"/>
      <c r="P10" s="585"/>
      <c r="Q10" s="40" t="s">
        <v>54</v>
      </c>
      <c r="R10" s="40" t="s">
        <v>27</v>
      </c>
      <c r="S10" s="40" t="s">
        <v>54</v>
      </c>
      <c r="T10" s="40" t="s">
        <v>27</v>
      </c>
      <c r="U10" s="40" t="s">
        <v>55</v>
      </c>
      <c r="V10" s="40" t="s">
        <v>28</v>
      </c>
      <c r="W10" s="40" t="s">
        <v>55</v>
      </c>
      <c r="X10" s="40" t="s">
        <v>28</v>
      </c>
      <c r="Y10" s="40" t="s">
        <v>56</v>
      </c>
      <c r="Z10" s="40" t="s">
        <v>29</v>
      </c>
      <c r="AA10" s="40" t="s">
        <v>56</v>
      </c>
      <c r="AB10" s="40" t="s">
        <v>29</v>
      </c>
      <c r="AC10" s="40" t="s">
        <v>57</v>
      </c>
      <c r="AD10" s="40" t="s">
        <v>30</v>
      </c>
      <c r="AE10" s="40" t="s">
        <v>57</v>
      </c>
      <c r="AF10" s="40" t="s">
        <v>30</v>
      </c>
      <c r="AG10" s="40" t="s">
        <v>98</v>
      </c>
      <c r="AH10" s="40" t="s">
        <v>99</v>
      </c>
      <c r="AI10" s="40" t="s">
        <v>98</v>
      </c>
      <c r="AJ10" s="40" t="s">
        <v>99</v>
      </c>
      <c r="AK10" s="40" t="s">
        <v>110</v>
      </c>
      <c r="AL10" s="40" t="s">
        <v>111</v>
      </c>
      <c r="AM10" s="40" t="s">
        <v>110</v>
      </c>
      <c r="AN10" s="40" t="s">
        <v>111</v>
      </c>
      <c r="AO10" s="40" t="s">
        <v>112</v>
      </c>
      <c r="AP10" s="40" t="s">
        <v>113</v>
      </c>
      <c r="AQ10" s="40" t="s">
        <v>112</v>
      </c>
      <c r="AR10" s="40" t="s">
        <v>113</v>
      </c>
      <c r="AS10" s="40" t="s">
        <v>114</v>
      </c>
      <c r="AT10" s="40" t="s">
        <v>115</v>
      </c>
      <c r="AU10" s="40" t="s">
        <v>114</v>
      </c>
      <c r="AV10" s="40" t="s">
        <v>115</v>
      </c>
      <c r="AW10" s="40" t="s">
        <v>116</v>
      </c>
      <c r="AX10" s="40" t="s">
        <v>117</v>
      </c>
      <c r="AY10" s="40" t="s">
        <v>116</v>
      </c>
      <c r="AZ10" s="40" t="s">
        <v>117</v>
      </c>
      <c r="BA10" s="40" t="s">
        <v>119</v>
      </c>
      <c r="BB10" s="40" t="s">
        <v>120</v>
      </c>
      <c r="BC10" s="40" t="s">
        <v>119</v>
      </c>
      <c r="BD10" s="40" t="s">
        <v>120</v>
      </c>
      <c r="BE10" s="40" t="s">
        <v>121</v>
      </c>
      <c r="BF10" s="40" t="s">
        <v>122</v>
      </c>
      <c r="BG10" s="40" t="s">
        <v>121</v>
      </c>
      <c r="BH10" s="40" t="s">
        <v>122</v>
      </c>
    </row>
    <row r="11" spans="2:60" ht="24" customHeight="1">
      <c r="B11" s="12" t="s">
        <v>22</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row>
    <row r="12" spans="2:60" ht="24" customHeight="1">
      <c r="B12" s="12" t="s">
        <v>31</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row>
    <row r="13" spans="2:60" ht="24" customHeight="1">
      <c r="B13" s="12" t="s">
        <v>32</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row>
    <row r="14" spans="2:60" ht="24" customHeight="1" thickBot="1">
      <c r="B14" s="13" t="s">
        <v>33</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row>
    <row r="15" spans="2:60">
      <c r="B15" s="10" t="s">
        <v>124</v>
      </c>
      <c r="C15" s="9"/>
      <c r="D15" s="9"/>
      <c r="E15" s="9"/>
      <c r="F15" s="9"/>
      <c r="G15" s="9"/>
      <c r="H15" s="9"/>
      <c r="I15" s="9"/>
      <c r="J15" s="9"/>
      <c r="K15" s="9"/>
      <c r="L15" s="9"/>
      <c r="M15" s="9"/>
      <c r="N15" s="9"/>
      <c r="O15" s="9"/>
      <c r="P15" s="9"/>
    </row>
    <row r="16" spans="2:60">
      <c r="B16" s="9"/>
      <c r="C16" s="9"/>
      <c r="D16" s="9"/>
      <c r="E16" s="9"/>
      <c r="F16" s="9"/>
      <c r="G16" s="9"/>
      <c r="H16" s="9"/>
      <c r="I16" s="9"/>
      <c r="J16" s="9"/>
      <c r="K16" s="9"/>
      <c r="L16" s="9"/>
      <c r="M16" s="9"/>
      <c r="N16" s="9"/>
      <c r="O16" s="9"/>
      <c r="P16" s="9"/>
    </row>
    <row r="17" spans="2:60" s="24" customFormat="1" ht="37.5" customHeight="1">
      <c r="B17" s="577"/>
      <c r="C17" s="577"/>
      <c r="D17" s="577"/>
      <c r="E17" s="577"/>
      <c r="F17" s="577"/>
      <c r="G17" s="577"/>
      <c r="H17" s="577"/>
      <c r="I17" s="577"/>
      <c r="J17" s="577"/>
      <c r="K17" s="577"/>
      <c r="L17" s="577"/>
      <c r="M17" s="577"/>
      <c r="N17" s="577"/>
      <c r="O17" s="577"/>
      <c r="P17" s="577"/>
      <c r="Q17" s="577"/>
      <c r="R17" s="577"/>
      <c r="S17" s="577"/>
      <c r="T17" s="577"/>
      <c r="U17" s="577"/>
      <c r="V17" s="577"/>
      <c r="W17" s="577"/>
      <c r="X17" s="577"/>
      <c r="Y17" s="577"/>
      <c r="Z17" s="577"/>
      <c r="AA17" s="577"/>
      <c r="AB17" s="577"/>
      <c r="AC17" s="577"/>
      <c r="AD17" s="577"/>
      <c r="AE17" s="577"/>
      <c r="AF17" s="577"/>
      <c r="AG17" s="577"/>
      <c r="AH17" s="577"/>
      <c r="AI17" s="577"/>
      <c r="AJ17" s="577"/>
      <c r="AK17" s="577"/>
      <c r="AL17" s="577"/>
      <c r="AM17" s="577"/>
      <c r="AN17" s="577"/>
      <c r="AO17" s="577"/>
      <c r="AP17" s="577"/>
      <c r="AQ17" s="577"/>
      <c r="AR17" s="577"/>
      <c r="AS17" s="577"/>
      <c r="AT17" s="577"/>
      <c r="AU17" s="577"/>
      <c r="AV17" s="577"/>
      <c r="AW17" s="577"/>
      <c r="AX17" s="577"/>
      <c r="AY17" s="577"/>
      <c r="AZ17" s="577"/>
      <c r="BA17" s="577"/>
      <c r="BB17" s="577"/>
      <c r="BC17" s="577"/>
      <c r="BD17" s="577"/>
      <c r="BE17" s="577"/>
      <c r="BF17" s="577"/>
      <c r="BG17" s="577"/>
      <c r="BH17" s="577"/>
    </row>
  </sheetData>
  <mergeCells count="21">
    <mergeCell ref="B17:BH17"/>
    <mergeCell ref="D9:E9"/>
    <mergeCell ref="B9:B10"/>
    <mergeCell ref="C9:C10"/>
    <mergeCell ref="H9:H10"/>
    <mergeCell ref="P9:P10"/>
    <mergeCell ref="F9:F10"/>
    <mergeCell ref="G9:G10"/>
    <mergeCell ref="I9:I10"/>
    <mergeCell ref="J9:J10"/>
    <mergeCell ref="K9:K10"/>
    <mergeCell ref="L9:L10"/>
    <mergeCell ref="M9:M10"/>
    <mergeCell ref="N9:N10"/>
    <mergeCell ref="O9:O10"/>
    <mergeCell ref="BG4:BG6"/>
    <mergeCell ref="BH4:BH6"/>
    <mergeCell ref="BG1:BG3"/>
    <mergeCell ref="B1:B6"/>
    <mergeCell ref="C1:BF6"/>
    <mergeCell ref="BH1:BH3"/>
  </mergeCells>
  <phoneticPr fontId="4" type="noConversion"/>
  <dataValidations xWindow="420" yWindow="358" count="6">
    <dataValidation allowBlank="1" showInputMessage="1" showErrorMessage="1" prompt="Escriba la fórmula de cálculo del indicador." sqref="C9:C10"/>
    <dataValidation allowBlank="1" showInputMessage="1" showErrorMessage="1" prompt="Escriba el valor y el año de la línea base de los indicadores que tienen disponibles dicha información. Recuerde que la línea base debe estar expresada en la misma unidad de la meta." sqref="D9:E9"/>
    <dataValidation allowBlank="1" showInputMessage="1" showErrorMessage="1" prompt="Escriba el nombre del indicador. Inserte filas de acuerdo al número de indicadores de resultado formulados._x000a_2.Aplicar Metodología CREMAS para definir indicadores_x000a_3.Recomendable que sean para medir objetivos y metas de PP" sqref="B9:B10"/>
    <dataValidation allowBlank="1" showInputMessage="1" showErrorMessage="1" prompt="Escriba el valor de la meta para el indicador en cada una de las vigencias" sqref="F9:P10"/>
    <dataValidation allowBlank="1" showInputMessage="1" showErrorMessage="1" prompt="El avance porcentual de las acciones se calcula con respecto a las metas determinadas para cada vigencia. _x000a__x000a_No modifique las fórmulas y asegúrese de aplicarlas correctamente en todas las filas (acciones) y columnas (cortes)._x000a__x000a_CAMPO FORMULADO" sqref="R10 T10 V10 X10 Z10 BH10 BF10 AB10 AD10 AF10 AH10 BD10 AL10 AJ10 AP10 AN10 AT10 AV10 AX10 AZ10 BB10 AR10"/>
    <dataValidation allowBlank="1" showInputMessage="1" showErrorMessage="1" prompt="Escriba el avance acumulado del indicador. _x000a__x000a_El valor del avance debe estar en la misma unidad de la meta y ser consistente con la fórmula de cálculo del indicador._x000a__x000a_" sqref="Q10 S10 U10 BG10 Y10 W10 AC10 AA10 AG10 AE10 AK10 AI10 AO10 AM10 AS10 AQ10 AW10 AU10 BA10 BC10 AY10 BE10"/>
  </dataValidations>
  <pageMargins left="0.70866141732283472" right="0.70866141732283472" top="0.74803149606299213" bottom="0.74803149606299213" header="0.31496062992125984" footer="0.31496062992125984"/>
  <pageSetup scale="4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108" zoomScaleNormal="110" zoomScaleSheetLayoutView="75" workbookViewId="0">
      <selection activeCell="A24" sqref="A24:D24"/>
    </sheetView>
  </sheetViews>
  <sheetFormatPr baseColWidth="10" defaultRowHeight="12.75"/>
  <cols>
    <col min="1" max="1" width="28.7109375" customWidth="1"/>
    <col min="2" max="2" width="131.42578125" style="135" customWidth="1"/>
  </cols>
  <sheetData>
    <row r="1" spans="1:4" ht="12.75" customHeight="1">
      <c r="A1" s="607"/>
      <c r="B1" s="610" t="s">
        <v>159</v>
      </c>
      <c r="C1" s="561" t="s">
        <v>129</v>
      </c>
      <c r="D1" s="574" t="s">
        <v>131</v>
      </c>
    </row>
    <row r="2" spans="1:4" ht="12.75" customHeight="1">
      <c r="A2" s="608"/>
      <c r="B2" s="610"/>
      <c r="C2" s="562"/>
      <c r="D2" s="575"/>
    </row>
    <row r="3" spans="1:4" ht="12.75" customHeight="1" thickBot="1">
      <c r="A3" s="608"/>
      <c r="B3" s="610"/>
      <c r="C3" s="563"/>
      <c r="D3" s="576"/>
    </row>
    <row r="4" spans="1:4" ht="13.5" customHeight="1">
      <c r="A4" s="608"/>
      <c r="B4" s="610"/>
      <c r="C4" s="561" t="s">
        <v>130</v>
      </c>
      <c r="D4" s="564">
        <v>2</v>
      </c>
    </row>
    <row r="5" spans="1:4" ht="27.75" customHeight="1">
      <c r="A5" s="608"/>
      <c r="B5" s="610"/>
      <c r="C5" s="562"/>
      <c r="D5" s="562"/>
    </row>
    <row r="6" spans="1:4" ht="27.75" customHeight="1" thickBot="1">
      <c r="A6" s="609"/>
      <c r="B6" s="610"/>
      <c r="C6" s="563"/>
      <c r="D6" s="563"/>
    </row>
    <row r="7" spans="1:4" ht="30.75" customHeight="1">
      <c r="A7" s="59" t="s">
        <v>21</v>
      </c>
      <c r="B7" s="599" t="s">
        <v>20</v>
      </c>
      <c r="C7" s="600"/>
      <c r="D7" s="601"/>
    </row>
    <row r="8" spans="1:4" ht="197.1" customHeight="1">
      <c r="A8" s="76" t="s">
        <v>47</v>
      </c>
      <c r="B8" s="602" t="s">
        <v>171</v>
      </c>
      <c r="C8" s="602"/>
      <c r="D8" s="602"/>
    </row>
    <row r="9" spans="1:4">
      <c r="A9" s="603" t="s">
        <v>48</v>
      </c>
      <c r="B9" s="602" t="s">
        <v>123</v>
      </c>
      <c r="C9" s="602"/>
      <c r="D9" s="602"/>
    </row>
    <row r="10" spans="1:4" ht="48" customHeight="1">
      <c r="A10" s="603"/>
      <c r="B10" s="602" t="s">
        <v>172</v>
      </c>
      <c r="C10" s="602"/>
      <c r="D10" s="602"/>
    </row>
    <row r="11" spans="1:4" ht="63" customHeight="1">
      <c r="A11" s="603"/>
      <c r="B11" s="604" t="s">
        <v>173</v>
      </c>
      <c r="C11" s="605"/>
      <c r="D11" s="606"/>
    </row>
    <row r="12" spans="1:4" ht="33.75" customHeight="1">
      <c r="A12" s="603"/>
      <c r="B12" s="602" t="s">
        <v>174</v>
      </c>
      <c r="C12" s="602"/>
      <c r="D12" s="602"/>
    </row>
    <row r="13" spans="1:4" ht="408.95" customHeight="1">
      <c r="A13" s="603"/>
      <c r="B13" s="602" t="s">
        <v>175</v>
      </c>
      <c r="C13" s="602"/>
      <c r="D13" s="602"/>
    </row>
    <row r="14" spans="1:4" ht="47.25" customHeight="1">
      <c r="A14" s="603"/>
      <c r="B14" s="604" t="s">
        <v>176</v>
      </c>
      <c r="C14" s="605"/>
      <c r="D14" s="606"/>
    </row>
    <row r="15" spans="1:4" ht="45" customHeight="1">
      <c r="A15" s="603"/>
      <c r="B15" s="602" t="s">
        <v>177</v>
      </c>
      <c r="C15" s="602"/>
      <c r="D15" s="602"/>
    </row>
    <row r="16" spans="1:4" ht="41.25" customHeight="1">
      <c r="A16" s="603"/>
      <c r="B16" s="602" t="s">
        <v>178</v>
      </c>
      <c r="C16" s="602"/>
      <c r="D16" s="602"/>
    </row>
    <row r="17" spans="1:11" ht="144.94999999999999" customHeight="1">
      <c r="A17" s="603" t="s">
        <v>49</v>
      </c>
      <c r="B17" s="602" t="s">
        <v>179</v>
      </c>
      <c r="C17" s="602"/>
      <c r="D17" s="602"/>
    </row>
    <row r="18" spans="1:11" ht="161.1" customHeight="1">
      <c r="A18" s="603"/>
      <c r="B18" s="602" t="s">
        <v>180</v>
      </c>
      <c r="C18" s="602"/>
      <c r="D18" s="602"/>
    </row>
    <row r="19" spans="1:11" ht="355.5" customHeight="1">
      <c r="A19" s="603"/>
      <c r="B19" s="602" t="s">
        <v>181</v>
      </c>
      <c r="C19" s="602"/>
      <c r="D19" s="602"/>
    </row>
    <row r="22" spans="1:11" ht="27.75" customHeight="1">
      <c r="A22" s="597" t="s">
        <v>8</v>
      </c>
      <c r="B22" s="598"/>
      <c r="C22" s="598"/>
      <c r="D22" s="598"/>
    </row>
    <row r="23" spans="1:11" ht="30.75" customHeight="1">
      <c r="A23" s="595" t="s">
        <v>182</v>
      </c>
      <c r="B23" s="595"/>
      <c r="C23" s="595"/>
      <c r="D23" s="595"/>
    </row>
    <row r="24" spans="1:11" ht="27.75" customHeight="1">
      <c r="A24" s="595" t="s">
        <v>50</v>
      </c>
      <c r="B24" s="595"/>
      <c r="C24" s="595"/>
      <c r="D24" s="595"/>
    </row>
    <row r="25" spans="1:11" ht="27.75" customHeight="1">
      <c r="A25" s="595" t="s">
        <v>183</v>
      </c>
      <c r="B25" s="595"/>
      <c r="C25" s="595"/>
      <c r="D25" s="595"/>
    </row>
    <row r="26" spans="1:11" ht="27.75" customHeight="1">
      <c r="A26" s="596" t="s">
        <v>51</v>
      </c>
      <c r="B26" s="596"/>
      <c r="C26" s="596"/>
      <c r="D26" s="596"/>
    </row>
    <row r="28" spans="1:11">
      <c r="A28" s="10" t="s">
        <v>124</v>
      </c>
    </row>
    <row r="29" spans="1:11" ht="18">
      <c r="A29" s="589"/>
      <c r="B29" s="591"/>
      <c r="C29" s="591"/>
      <c r="D29" s="591"/>
      <c r="E29" s="591"/>
      <c r="F29" s="591"/>
      <c r="G29" s="591"/>
      <c r="H29" s="591"/>
      <c r="I29" s="591"/>
      <c r="J29" s="591"/>
      <c r="K29" s="591"/>
    </row>
    <row r="30" spans="1:11" ht="18">
      <c r="A30" s="589"/>
      <c r="B30" s="73"/>
      <c r="C30" s="73"/>
      <c r="D30" s="73"/>
      <c r="E30" s="73"/>
      <c r="F30" s="73"/>
      <c r="G30" s="73"/>
      <c r="H30" s="73"/>
      <c r="I30" s="73"/>
      <c r="J30" s="73"/>
      <c r="K30" s="73"/>
    </row>
    <row r="31" spans="1:11" ht="18.75">
      <c r="A31" s="589"/>
      <c r="B31" s="73"/>
      <c r="C31" s="18"/>
      <c r="D31" s="18"/>
      <c r="E31" s="18"/>
      <c r="F31" s="18"/>
      <c r="G31" s="17"/>
      <c r="H31" s="17"/>
      <c r="I31" s="17"/>
      <c r="J31" s="18"/>
      <c r="K31" s="73"/>
    </row>
    <row r="32" spans="1:11" ht="18">
      <c r="A32" s="589"/>
      <c r="B32" s="136"/>
      <c r="C32" s="75"/>
      <c r="D32" s="18"/>
      <c r="E32" s="75"/>
      <c r="F32" s="18"/>
      <c r="G32" s="75"/>
      <c r="H32" s="18"/>
      <c r="I32" s="75"/>
      <c r="J32" s="18"/>
      <c r="K32" s="77"/>
    </row>
    <row r="33" spans="1:11" ht="18.75">
      <c r="A33" s="589"/>
      <c r="B33" s="74"/>
      <c r="C33" s="77"/>
      <c r="D33" s="77"/>
      <c r="E33" s="16"/>
      <c r="F33" s="77"/>
      <c r="G33" s="19"/>
      <c r="H33" s="15"/>
      <c r="I33" s="15"/>
      <c r="J33" s="77"/>
      <c r="K33" s="77"/>
    </row>
    <row r="34" spans="1:11" ht="18.75">
      <c r="A34" s="589"/>
      <c r="B34" s="74"/>
      <c r="C34" s="77"/>
      <c r="D34" s="77"/>
      <c r="E34" s="16"/>
      <c r="F34" s="77"/>
      <c r="G34" s="19"/>
      <c r="H34" s="15"/>
      <c r="I34" s="15"/>
      <c r="J34" s="77"/>
      <c r="K34" s="77"/>
    </row>
    <row r="35" spans="1:11" ht="18">
      <c r="A35" s="589"/>
      <c r="B35" s="74"/>
      <c r="C35" s="77"/>
      <c r="D35" s="77"/>
      <c r="E35" s="77"/>
      <c r="F35" s="77"/>
      <c r="G35" s="77"/>
      <c r="H35" s="77"/>
      <c r="I35" s="77"/>
      <c r="J35" s="77"/>
      <c r="K35" s="77"/>
    </row>
    <row r="36" spans="1:11" ht="18">
      <c r="A36" s="592"/>
      <c r="B36" s="587"/>
      <c r="C36" s="587"/>
      <c r="D36" s="591"/>
      <c r="E36" s="591"/>
      <c r="F36" s="591"/>
      <c r="G36" s="591"/>
      <c r="H36" s="591"/>
      <c r="I36" s="591"/>
      <c r="J36" s="591"/>
      <c r="K36" s="591"/>
    </row>
    <row r="37" spans="1:11" ht="18">
      <c r="A37" s="592"/>
      <c r="B37" s="587"/>
      <c r="C37" s="587"/>
      <c r="D37" s="588"/>
      <c r="E37" s="588"/>
      <c r="F37" s="588"/>
      <c r="G37" s="588"/>
      <c r="H37" s="588"/>
      <c r="I37" s="588"/>
      <c r="J37" s="588"/>
      <c r="K37" s="588"/>
    </row>
    <row r="38" spans="1:11" ht="18">
      <c r="A38" s="592"/>
      <c r="B38" s="74"/>
      <c r="C38" s="74"/>
      <c r="D38" s="588"/>
      <c r="E38" s="588"/>
      <c r="F38" s="588"/>
      <c r="G38" s="588"/>
      <c r="H38" s="588"/>
      <c r="I38" s="588"/>
      <c r="J38" s="588"/>
      <c r="K38" s="588"/>
    </row>
    <row r="39" spans="1:11" ht="18">
      <c r="A39" s="592"/>
      <c r="B39" s="593"/>
      <c r="C39" s="593"/>
      <c r="D39" s="588"/>
      <c r="E39" s="588"/>
      <c r="F39" s="588"/>
      <c r="G39" s="588"/>
      <c r="H39" s="588"/>
      <c r="I39" s="588"/>
      <c r="J39" s="588"/>
      <c r="K39" s="588"/>
    </row>
    <row r="40" spans="1:11" ht="18">
      <c r="A40" s="592"/>
      <c r="B40" s="587"/>
      <c r="C40" s="587"/>
      <c r="D40" s="594"/>
      <c r="E40" s="594"/>
      <c r="F40" s="594"/>
      <c r="G40" s="594"/>
      <c r="H40" s="594"/>
      <c r="I40" s="594"/>
      <c r="J40" s="594"/>
      <c r="K40" s="594"/>
    </row>
    <row r="41" spans="1:11" ht="18">
      <c r="A41" s="592"/>
      <c r="B41" s="587"/>
      <c r="C41" s="587"/>
      <c r="D41" s="588"/>
      <c r="E41" s="588"/>
      <c r="F41" s="588"/>
      <c r="G41" s="588"/>
      <c r="H41" s="588"/>
      <c r="I41" s="588"/>
      <c r="J41" s="588"/>
      <c r="K41" s="588"/>
    </row>
    <row r="42" spans="1:11" ht="18">
      <c r="A42" s="589"/>
      <c r="B42" s="586"/>
      <c r="C42" s="586"/>
      <c r="D42" s="586"/>
      <c r="E42" s="586"/>
      <c r="F42" s="586"/>
      <c r="G42" s="586"/>
      <c r="H42" s="586"/>
      <c r="I42" s="586"/>
      <c r="J42" s="586"/>
      <c r="K42" s="586"/>
    </row>
    <row r="43" spans="1:11" ht="18">
      <c r="A43" s="589"/>
      <c r="B43" s="137"/>
      <c r="C43" s="78"/>
      <c r="D43" s="78"/>
      <c r="E43" s="78"/>
      <c r="F43" s="78"/>
      <c r="G43" s="78"/>
      <c r="H43" s="78"/>
      <c r="I43" s="78"/>
      <c r="J43" s="78"/>
      <c r="K43" s="78"/>
    </row>
    <row r="44" spans="1:11" ht="18">
      <c r="A44" s="589"/>
      <c r="B44" s="137"/>
      <c r="C44" s="21"/>
      <c r="D44" s="78"/>
      <c r="E44" s="14"/>
      <c r="F44" s="20"/>
      <c r="G44" s="78"/>
      <c r="H44" s="14"/>
      <c r="I44" s="78"/>
      <c r="J44" s="78"/>
      <c r="K44" s="78"/>
    </row>
    <row r="45" spans="1:11" ht="18">
      <c r="A45" s="589"/>
      <c r="B45" s="590"/>
      <c r="C45" s="590"/>
      <c r="D45" s="590"/>
      <c r="E45" s="590"/>
      <c r="F45" s="590"/>
      <c r="G45" s="590"/>
      <c r="H45" s="590"/>
      <c r="I45" s="590"/>
      <c r="J45" s="590"/>
      <c r="K45" s="590"/>
    </row>
    <row r="46" spans="1:11" ht="18">
      <c r="A46" s="589"/>
      <c r="B46" s="591"/>
      <c r="C46" s="591"/>
      <c r="D46" s="591"/>
      <c r="E46" s="591"/>
      <c r="F46" s="591"/>
      <c r="G46" s="591"/>
      <c r="H46" s="591"/>
      <c r="I46" s="591"/>
      <c r="J46" s="591"/>
      <c r="K46" s="591"/>
    </row>
    <row r="47" spans="1:11" ht="18">
      <c r="A47" s="589"/>
      <c r="B47" s="74"/>
      <c r="C47" s="74"/>
      <c r="D47" s="74"/>
      <c r="E47" s="74"/>
      <c r="F47" s="74"/>
      <c r="G47" s="74"/>
      <c r="H47" s="74"/>
      <c r="I47" s="74"/>
      <c r="J47" s="74"/>
      <c r="K47" s="74"/>
    </row>
    <row r="48" spans="1:11" ht="18.75">
      <c r="A48" s="589"/>
      <c r="B48" s="74"/>
      <c r="C48" s="18"/>
      <c r="D48" s="18"/>
      <c r="E48" s="18"/>
      <c r="F48" s="18"/>
      <c r="G48" s="17"/>
      <c r="H48" s="17"/>
      <c r="I48" s="17"/>
      <c r="J48" s="18"/>
      <c r="K48" s="77"/>
    </row>
    <row r="49" spans="1:11" ht="18.75">
      <c r="A49" s="589"/>
      <c r="B49" s="74"/>
      <c r="C49" s="77"/>
      <c r="D49" s="77"/>
      <c r="E49" s="16"/>
      <c r="F49" s="77"/>
      <c r="G49" s="22"/>
      <c r="H49" s="22"/>
      <c r="I49" s="19"/>
      <c r="J49" s="77"/>
      <c r="K49" s="77"/>
    </row>
    <row r="50" spans="1:11" ht="18.75">
      <c r="A50" s="589"/>
      <c r="B50" s="74"/>
      <c r="C50" s="75"/>
      <c r="D50" s="77"/>
      <c r="E50" s="77"/>
      <c r="F50" s="16"/>
      <c r="G50" s="77"/>
      <c r="H50" s="15"/>
      <c r="I50" s="15"/>
      <c r="J50" s="77"/>
      <c r="K50" s="77"/>
    </row>
    <row r="51" spans="1:11" ht="18">
      <c r="A51" s="72"/>
      <c r="B51" s="586"/>
      <c r="C51" s="586"/>
      <c r="D51" s="586"/>
      <c r="E51" s="586"/>
      <c r="F51" s="586"/>
      <c r="G51" s="586"/>
      <c r="H51" s="586"/>
      <c r="I51" s="586"/>
      <c r="J51" s="586"/>
      <c r="K51" s="586"/>
    </row>
    <row r="52" spans="1:11" ht="18">
      <c r="A52" s="72"/>
      <c r="B52" s="586"/>
      <c r="C52" s="586"/>
      <c r="D52" s="586"/>
      <c r="E52" s="586"/>
      <c r="F52" s="586"/>
      <c r="G52" s="586"/>
      <c r="H52" s="586"/>
      <c r="I52" s="586"/>
      <c r="J52" s="586"/>
      <c r="K52" s="586"/>
    </row>
    <row r="53" spans="1:11" ht="18">
      <c r="A53" s="72"/>
      <c r="B53" s="586"/>
      <c r="C53" s="586"/>
      <c r="D53" s="586"/>
      <c r="E53" s="586"/>
      <c r="F53" s="586"/>
      <c r="G53" s="586"/>
      <c r="H53" s="586"/>
      <c r="I53" s="586"/>
      <c r="J53" s="586"/>
      <c r="K53" s="586"/>
    </row>
    <row r="54" spans="1:11" ht="18">
      <c r="A54" s="72"/>
      <c r="B54" s="586"/>
      <c r="C54" s="586"/>
      <c r="D54" s="586"/>
      <c r="E54" s="586"/>
      <c r="F54" s="586"/>
      <c r="G54" s="586"/>
      <c r="H54" s="586"/>
      <c r="I54" s="586"/>
      <c r="J54" s="586"/>
      <c r="K54" s="586"/>
    </row>
  </sheetData>
  <mergeCells count="49">
    <mergeCell ref="A1:A6"/>
    <mergeCell ref="B1:B6"/>
    <mergeCell ref="C1:C3"/>
    <mergeCell ref="D1:D3"/>
    <mergeCell ref="C4:C6"/>
    <mergeCell ref="D4:D6"/>
    <mergeCell ref="A22:D22"/>
    <mergeCell ref="B7:D7"/>
    <mergeCell ref="B8:D8"/>
    <mergeCell ref="A9:A16"/>
    <mergeCell ref="B9:D9"/>
    <mergeCell ref="B10:D10"/>
    <mergeCell ref="B11:D11"/>
    <mergeCell ref="B12:D12"/>
    <mergeCell ref="B13:D13"/>
    <mergeCell ref="B14:D14"/>
    <mergeCell ref="B15:D15"/>
    <mergeCell ref="B16:D16"/>
    <mergeCell ref="A17:A19"/>
    <mergeCell ref="B17:D17"/>
    <mergeCell ref="B18:D18"/>
    <mergeCell ref="B19:D19"/>
    <mergeCell ref="A23:D23"/>
    <mergeCell ref="A24:D24"/>
    <mergeCell ref="A25:D25"/>
    <mergeCell ref="A26:D26"/>
    <mergeCell ref="A29:A35"/>
    <mergeCell ref="B29:K29"/>
    <mergeCell ref="A36:A41"/>
    <mergeCell ref="B36:C36"/>
    <mergeCell ref="D36:K36"/>
    <mergeCell ref="B37:C37"/>
    <mergeCell ref="D37:K37"/>
    <mergeCell ref="D38:K38"/>
    <mergeCell ref="B39:C39"/>
    <mergeCell ref="D39:K39"/>
    <mergeCell ref="B40:C40"/>
    <mergeCell ref="D40:K40"/>
    <mergeCell ref="A42:A45"/>
    <mergeCell ref="B42:K42"/>
    <mergeCell ref="B45:K45"/>
    <mergeCell ref="A46:A50"/>
    <mergeCell ref="B46:K46"/>
    <mergeCell ref="B51:K51"/>
    <mergeCell ref="B52:K52"/>
    <mergeCell ref="B53:K53"/>
    <mergeCell ref="B54:K54"/>
    <mergeCell ref="B41:C41"/>
    <mergeCell ref="D41:K41"/>
  </mergeCells>
  <printOptions horizontalCentered="1" verticalCentered="1"/>
  <pageMargins left="0.23622047244094491" right="0.23622047244094491" top="0.74803149606299213" bottom="0.74803149606299213" header="0.31496062992125984" footer="0.31496062992125984"/>
  <pageSetup scale="76" fitToHeight="0" orientation="portrait" r:id="rId1"/>
  <colBreaks count="1" manualBreakCount="1">
    <brk id="2" min="4" max="7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3"/>
  <sheetViews>
    <sheetView zoomScale="183" workbookViewId="0">
      <selection activeCell="E12" sqref="E12"/>
    </sheetView>
  </sheetViews>
  <sheetFormatPr baseColWidth="10" defaultRowHeight="12.75"/>
  <sheetData>
    <row r="2" spans="1:4">
      <c r="A2" s="1" t="s">
        <v>1</v>
      </c>
      <c r="B2" s="1" t="s">
        <v>60</v>
      </c>
      <c r="C2" s="1"/>
    </row>
    <row r="3" spans="1:4">
      <c r="A3" t="s">
        <v>6</v>
      </c>
      <c r="B3" s="10" t="s">
        <v>61</v>
      </c>
      <c r="C3" s="10"/>
    </row>
    <row r="4" spans="1:4">
      <c r="A4" t="s">
        <v>7</v>
      </c>
      <c r="B4" s="10" t="s">
        <v>63</v>
      </c>
      <c r="C4" s="10"/>
    </row>
    <row r="5" spans="1:4">
      <c r="A5" s="10" t="s">
        <v>16</v>
      </c>
      <c r="B5" s="10" t="s">
        <v>62</v>
      </c>
      <c r="C5" s="10"/>
    </row>
    <row r="6" spans="1:4">
      <c r="B6" s="10" t="s">
        <v>70</v>
      </c>
    </row>
    <row r="7" spans="1:4">
      <c r="B7" s="10" t="s">
        <v>134</v>
      </c>
    </row>
    <row r="9" spans="1:4">
      <c r="D9" s="1" t="s">
        <v>170</v>
      </c>
    </row>
    <row r="10" spans="1:4" ht="14.25">
      <c r="A10" s="23"/>
      <c r="B10" s="24"/>
      <c r="C10" s="24"/>
      <c r="D10" s="84" t="s">
        <v>88</v>
      </c>
    </row>
    <row r="11" spans="1:4" ht="14.25">
      <c r="B11" s="24"/>
      <c r="C11" s="24"/>
      <c r="D11" s="84" t="s">
        <v>67</v>
      </c>
    </row>
    <row r="12" spans="1:4" ht="14.25">
      <c r="B12" s="24"/>
      <c r="C12" s="24"/>
      <c r="D12" s="84" t="s">
        <v>68</v>
      </c>
    </row>
    <row r="13" spans="1:4" ht="14.25">
      <c r="B13" s="24"/>
      <c r="C13" s="24"/>
      <c r="D13" s="84" t="s">
        <v>69</v>
      </c>
    </row>
    <row r="14" spans="1:4" ht="15">
      <c r="B14" s="24"/>
      <c r="C14" s="24"/>
      <c r="D14" s="25"/>
    </row>
    <row r="15" spans="1:4">
      <c r="B15" s="24"/>
      <c r="C15" s="24"/>
    </row>
    <row r="16" spans="1:4">
      <c r="B16" s="24"/>
      <c r="C16" s="24"/>
    </row>
    <row r="17" spans="2:6">
      <c r="B17" s="24"/>
      <c r="C17" s="24"/>
      <c r="D17" t="str">
        <f t="shared" ref="D17:D22" si="0">CONCATENATE($A$17," ",B17)</f>
        <v xml:space="preserve"> </v>
      </c>
    </row>
    <row r="18" spans="2:6">
      <c r="B18" s="24"/>
      <c r="C18" s="24"/>
      <c r="D18" t="str">
        <f t="shared" si="0"/>
        <v xml:space="preserve"> </v>
      </c>
    </row>
    <row r="19" spans="2:6">
      <c r="B19" s="24"/>
      <c r="C19" s="24"/>
      <c r="D19" t="str">
        <f t="shared" si="0"/>
        <v xml:space="preserve"> </v>
      </c>
    </row>
    <row r="20" spans="2:6">
      <c r="B20" s="24"/>
      <c r="C20" s="24"/>
      <c r="D20" t="str">
        <f t="shared" si="0"/>
        <v xml:space="preserve"> </v>
      </c>
    </row>
    <row r="21" spans="2:6">
      <c r="B21" s="24"/>
      <c r="C21" s="24"/>
      <c r="D21" t="str">
        <f t="shared" si="0"/>
        <v xml:space="preserve"> </v>
      </c>
    </row>
    <row r="22" spans="2:6">
      <c r="B22" s="24"/>
      <c r="C22" s="24"/>
      <c r="D22" t="str">
        <f t="shared" si="0"/>
        <v xml:space="preserve"> </v>
      </c>
    </row>
    <row r="23" spans="2:6">
      <c r="B23" s="24"/>
      <c r="C23" s="24"/>
      <c r="D23" t="str">
        <f t="shared" ref="D23:D32" si="1">CONCATENATE($A$23," ",B23)</f>
        <v xml:space="preserve"> </v>
      </c>
    </row>
    <row r="24" spans="2:6">
      <c r="B24" s="24"/>
      <c r="C24" s="24"/>
      <c r="D24" t="str">
        <f t="shared" si="1"/>
        <v xml:space="preserve"> </v>
      </c>
    </row>
    <row r="25" spans="2:6">
      <c r="B25" s="24"/>
      <c r="C25" s="24"/>
      <c r="D25" t="str">
        <f t="shared" si="1"/>
        <v xml:space="preserve"> </v>
      </c>
    </row>
    <row r="26" spans="2:6">
      <c r="B26" s="24"/>
      <c r="C26" s="24"/>
      <c r="D26" t="str">
        <f t="shared" si="1"/>
        <v xml:space="preserve"> </v>
      </c>
      <c r="E26" s="24"/>
      <c r="F26" s="24"/>
    </row>
    <row r="27" spans="2:6">
      <c r="B27" s="24"/>
      <c r="C27" s="24"/>
      <c r="D27" t="str">
        <f t="shared" si="1"/>
        <v xml:space="preserve"> </v>
      </c>
      <c r="E27" s="24"/>
      <c r="F27" s="24"/>
    </row>
    <row r="28" spans="2:6">
      <c r="B28" s="24"/>
      <c r="C28" s="24"/>
      <c r="D28" t="str">
        <f t="shared" si="1"/>
        <v xml:space="preserve"> </v>
      </c>
      <c r="E28" s="24"/>
      <c r="F28" s="24"/>
    </row>
    <row r="29" spans="2:6">
      <c r="B29" s="24"/>
      <c r="C29" s="24"/>
      <c r="D29" t="str">
        <f t="shared" si="1"/>
        <v xml:space="preserve"> </v>
      </c>
      <c r="E29" s="24"/>
      <c r="F29" s="24"/>
    </row>
    <row r="30" spans="2:6">
      <c r="B30" s="24"/>
      <c r="C30" s="24"/>
      <c r="D30" t="str">
        <f t="shared" si="1"/>
        <v xml:space="preserve"> </v>
      </c>
      <c r="E30" s="24"/>
      <c r="F30" s="24"/>
    </row>
    <row r="31" spans="2:6">
      <c r="B31" s="24"/>
      <c r="C31" s="24"/>
      <c r="D31" t="str">
        <f t="shared" si="1"/>
        <v xml:space="preserve"> </v>
      </c>
      <c r="E31" s="24"/>
      <c r="F31" s="24"/>
    </row>
    <row r="32" spans="2:6">
      <c r="B32" s="24"/>
      <c r="C32" s="24"/>
      <c r="D32" t="str">
        <f t="shared" si="1"/>
        <v xml:space="preserve"> </v>
      </c>
      <c r="E32" s="24"/>
      <c r="F32" s="24"/>
    </row>
    <row r="33" spans="2:4">
      <c r="B33" s="24"/>
      <c r="C33" s="24"/>
      <c r="D33" t="str">
        <f>CONCATENATE($A$33," ",B33)</f>
        <v xml:space="preserve"> </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66aed62-a72c-4c01-bbea-3ea55ab832f6">
      <Value>7</Value>
    </TaxCatchAll>
    <Orden xmlns="f101e02d-4ff8-4063-91eb-a350a6e10ce7">2</Orden>
    <Audiencias_x0020_de_x0020_destino xmlns="f101e02d-4ff8-4063-91eb-a350a6e10ce7" xsi:nil="true"/>
    <Añio xmlns="09e71aba-2254-4bf9-bde9-fe551177c8ee">2021</Añio>
    <Fecha_x0020_Documento xmlns="09e71aba-2254-4bf9-bde9-fe551177c8ee">2021-02-11T05:00:00+00:00</Fecha_x0020_Documento>
    <Número xmlns="09e71aba-2254-4bf9-bde9-fe551177c8ee">4023</Número>
    <a95ae0408e144ae59aaa172dbad707aa xmlns="09e71aba-2254-4bf9-bde9-fe551177c8ee">
      <Terms xmlns="http://schemas.microsoft.com/office/infopath/2007/PartnerControls">
        <TermInfo xmlns="http://schemas.microsoft.com/office/infopath/2007/PartnerControls">
          <TermName xmlns="http://schemas.microsoft.com/office/infopath/2007/PartnerControls">CONPES Económicos</TermName>
          <TermId xmlns="http://schemas.microsoft.com/office/infopath/2007/PartnerControls">7c1a6167-1b5b-496e-b1b4-75ec465787d9</TermId>
        </TermInfo>
      </Terms>
    </a95ae0408e144ae59aaa172dbad707aa>
    <_dlc_DocId xmlns="af7f7f6b-44e7-444a-90a4-d02bbf46acb6">DNPOI-34-4754</_dlc_DocId>
    <_dlc_DocIdUrl xmlns="af7f7f6b-44e7-444a-90a4-d02bbf46acb6">
      <Url>https://colaboracion.dnp.gov.co/CDT/_layouts/15/DocIdRedir.aspx?ID=DNPOI-34-4754</Url>
      <Description>DNPOI-34-4754</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Conpes" ma:contentTypeID="0x0101004B46E90D0EC7C9429468D665109605A6004FB2775DBD58F64A8BB866F227EBD2A1" ma:contentTypeVersion="18" ma:contentTypeDescription="Documento conpes" ma:contentTypeScope="" ma:versionID="8db881bd8c034da243b4db2e37fabf93">
  <xsd:schema xmlns:xsd="http://www.w3.org/2001/XMLSchema" xmlns:xs="http://www.w3.org/2001/XMLSchema" xmlns:p="http://schemas.microsoft.com/office/2006/metadata/properties" xmlns:ns2="af7f7f6b-44e7-444a-90a4-d02bbf46acb6" xmlns:ns3="09e71aba-2254-4bf9-bde9-fe551177c8ee" xmlns:ns4="e66aed62-a72c-4c01-bbea-3ea55ab832f6" xmlns:ns5="f101e02d-4ff8-4063-91eb-a350a6e10ce7" targetNamespace="http://schemas.microsoft.com/office/2006/metadata/properties" ma:root="true" ma:fieldsID="808b5f3e83d6d2c4d2c00a39732aca5d" ns2:_="" ns3:_="" ns4:_="" ns5:_="">
    <xsd:import namespace="af7f7f6b-44e7-444a-90a4-d02bbf46acb6"/>
    <xsd:import namespace="09e71aba-2254-4bf9-bde9-fe551177c8ee"/>
    <xsd:import namespace="e66aed62-a72c-4c01-bbea-3ea55ab832f6"/>
    <xsd:import namespace="f101e02d-4ff8-4063-91eb-a350a6e10ce7"/>
    <xsd:element name="properties">
      <xsd:complexType>
        <xsd:sequence>
          <xsd:element name="documentManagement">
            <xsd:complexType>
              <xsd:all>
                <xsd:element ref="ns2:_dlc_DocId" minOccurs="0"/>
                <xsd:element ref="ns2:_dlc_DocIdUrl" minOccurs="0"/>
                <xsd:element ref="ns2:_dlc_DocIdPersistId" minOccurs="0"/>
                <xsd:element ref="ns3:Número" minOccurs="0"/>
                <xsd:element ref="ns3:Añio" minOccurs="0"/>
                <xsd:element ref="ns3:a95ae0408e144ae59aaa172dbad707aa" minOccurs="0"/>
                <xsd:element ref="ns4:TaxCatchAll" minOccurs="0"/>
                <xsd:element ref="ns4:TaxCatchAllLabel" minOccurs="0"/>
                <xsd:element ref="ns3:Fecha_x0020_Documento" minOccurs="0"/>
                <xsd:element ref="ns5:Orden" minOccurs="0"/>
                <xsd:element ref="ns5:Audiencias_x0020_de_x0020_desti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7f7f6b-44e7-444a-90a4-d02bbf46acb6"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e71aba-2254-4bf9-bde9-fe551177c8ee" elementFormDefault="qualified">
    <xsd:import namespace="http://schemas.microsoft.com/office/2006/documentManagement/types"/>
    <xsd:import namespace="http://schemas.microsoft.com/office/infopath/2007/PartnerControls"/>
    <xsd:element name="Número" ma:index="11" nillable="true" ma:displayName="Número" ma:internalName="N_x00fa_mero">
      <xsd:simpleType>
        <xsd:restriction base="dms:Text">
          <xsd:maxLength value="255"/>
        </xsd:restriction>
      </xsd:simpleType>
    </xsd:element>
    <xsd:element name="Añio" ma:index="12" nillable="true" ma:displayName="Añio" ma:format="Dropdown" ma:internalName="A_x00f1_io" ma:readOnly="false">
      <xsd:simpleType>
        <xsd:restriction base="dms:Choice">
          <xsd:enumeration value="1970"/>
          <xsd:enumeration value="1980"/>
          <xsd:enumeration value="1981"/>
          <xsd:enumeration value="1982"/>
          <xsd:enumeration value="1983"/>
          <xsd:enumeration value="1984"/>
          <xsd:enumeration value="1985"/>
          <xsd:enumeration value="1986"/>
          <xsd:enumeration value="1987"/>
          <xsd:enumeration value="1988"/>
          <xsd:enumeration value="1989"/>
          <xsd:enumeration value="1990"/>
          <xsd:enumeration value="1991"/>
          <xsd:enumeration value="1992"/>
          <xsd:enumeration value="1993"/>
          <xsd:enumeration value="1994"/>
          <xsd:enumeration value="1995"/>
          <xsd:enumeration value="1996"/>
          <xsd:enumeration value="1997"/>
          <xsd:enumeration value="1998"/>
          <xsd:enumeration value="1999"/>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enumeration value="2016"/>
          <xsd:enumeration value="2017"/>
          <xsd:enumeration value="2018"/>
          <xsd:enumeration value="2019"/>
          <xsd:enumeration value="2020"/>
          <xsd:enumeration value="2021"/>
        </xsd:restriction>
      </xsd:simpleType>
    </xsd:element>
    <xsd:element name="a95ae0408e144ae59aaa172dbad707aa" ma:index="13" ma:taxonomy="true" ma:internalName="a95ae0408e144ae59aaa172dbad707aa" ma:taxonomyFieldName="Tipo_x0020_Conpes" ma:displayName="Tipo Conpes" ma:readOnly="false" ma:default="" ma:fieldId="{a95ae040-8e14-4ae5-9aaa-172dbad707aa}" ma:taxonomyMulti="true" ma:sspId="384f72bb-96fb-47a9-95a9-62dfa69a7510" ma:termSetId="5e2590c6-6222-4277-b027-e3f320ba15ff" ma:anchorId="00000000-0000-0000-0000-000000000000" ma:open="false" ma:isKeyword="false">
      <xsd:complexType>
        <xsd:sequence>
          <xsd:element ref="pc:Terms" minOccurs="0" maxOccurs="1"/>
        </xsd:sequence>
      </xsd:complexType>
    </xsd:element>
    <xsd:element name="Fecha_x0020_Documento" ma:index="17" nillable="true" ma:displayName="Fecha Documento" ma:format="DateOnly" ma:indexed="true" ma:internalName="Fecha_x0020_Documento">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66aed62-a72c-4c01-bbea-3ea55ab832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1ecad23-b85a-45da-b363-de9f6568e771}" ma:internalName="TaxCatchAll" ma:showField="CatchAllData" ma:web="af7f7f6b-44e7-444a-90a4-d02bbf46acb6">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31ecad23-b85a-45da-b363-de9f6568e771}" ma:internalName="TaxCatchAllLabel" ma:readOnly="true" ma:showField="CatchAllDataLabel" ma:web="af7f7f6b-44e7-444a-90a4-d02bbf46acb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101e02d-4ff8-4063-91eb-a350a6e10ce7" elementFormDefault="qualified">
    <xsd:import namespace="http://schemas.microsoft.com/office/2006/documentManagement/types"/>
    <xsd:import namespace="http://schemas.microsoft.com/office/infopath/2007/PartnerControls"/>
    <xsd:element name="Orden" ma:index="18" nillable="true" ma:displayName="Orden" ma:format="Dropdown" ma:internalName="Orden">
      <xsd:simpleType>
        <xsd:restriction base="dms:Choice">
          <xsd:enumeration value="1"/>
          <xsd:enumeration value="2"/>
          <xsd:enumeration value="3"/>
        </xsd:restriction>
      </xsd:simpleType>
    </xsd:element>
    <xsd:element name="Audiencias_x0020_de_x0020_destino" ma:index="21" nillable="true" ma:displayName="Audiencias de destino" ma:internalName="Audiencias_x0020_de_x0020_destino">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A154F4-C5D7-4A04-A025-8E0E4A8DAE79}">
  <ds:schemaRefs>
    <ds:schemaRef ds:uri="http://schemas.microsoft.com/office/2006/documentManagement/types"/>
    <ds:schemaRef ds:uri="http://schemas.openxmlformats.org/package/2006/metadata/core-properties"/>
    <ds:schemaRef ds:uri="f101e02d-4ff8-4063-91eb-a350a6e10ce7"/>
    <ds:schemaRef ds:uri="http://purl.org/dc/elements/1.1/"/>
    <ds:schemaRef ds:uri="http://purl.org/dc/dcmitype/"/>
    <ds:schemaRef ds:uri="http://www.w3.org/XML/1998/namespace"/>
    <ds:schemaRef ds:uri="http://schemas.microsoft.com/office/2006/metadata/properties"/>
    <ds:schemaRef ds:uri="af7f7f6b-44e7-444a-90a4-d02bbf46acb6"/>
    <ds:schemaRef ds:uri="http://schemas.microsoft.com/office/infopath/2007/PartnerControls"/>
    <ds:schemaRef ds:uri="e66aed62-a72c-4c01-bbea-3ea55ab832f6"/>
    <ds:schemaRef ds:uri="09e71aba-2254-4bf9-bde9-fe551177c8ee"/>
    <ds:schemaRef ds:uri="http://purl.org/dc/terms/"/>
  </ds:schemaRefs>
</ds:datastoreItem>
</file>

<file path=customXml/itemProps2.xml><?xml version="1.0" encoding="utf-8"?>
<ds:datastoreItem xmlns:ds="http://schemas.openxmlformats.org/officeDocument/2006/customXml" ds:itemID="{32983413-FEF4-4010-9564-7B346D47414D}">
  <ds:schemaRefs>
    <ds:schemaRef ds:uri="http://schemas.microsoft.com/sharepoint/events"/>
  </ds:schemaRefs>
</ds:datastoreItem>
</file>

<file path=customXml/itemProps3.xml><?xml version="1.0" encoding="utf-8"?>
<ds:datastoreItem xmlns:ds="http://schemas.openxmlformats.org/officeDocument/2006/customXml" ds:itemID="{F71AF375-8390-4C98-8F08-6FCCBBB87E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7f7f6b-44e7-444a-90a4-d02bbf46acb6"/>
    <ds:schemaRef ds:uri="09e71aba-2254-4bf9-bde9-fe551177c8ee"/>
    <ds:schemaRef ds:uri="e66aed62-a72c-4c01-bbea-3ea55ab832f6"/>
    <ds:schemaRef ds:uri="f101e02d-4ff8-4063-91eb-a350a6e10c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8DB1DDE-92F9-4DE1-AD6A-5507ECD879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PLAN ACCIÓN Y SEGUIMIENTO P.P.</vt:lpstr>
      <vt:lpstr>INFORMES</vt:lpstr>
      <vt:lpstr>SEGUIMIENTO A INDICADORES P.P.</vt:lpstr>
      <vt:lpstr>Instrucciones</vt:lpstr>
      <vt:lpstr>Desplegables</vt:lpstr>
      <vt:lpstr>Instrucciones!Área_de_impresión</vt:lpstr>
      <vt:lpstr>'PLAN ACCIÓN Y SEGUIMIENTO P.P.'!Área_de_impresión</vt:lpstr>
      <vt:lpstr>'SEGUIMIENTO A INDICADORES P.P.'!Área_de_impresión</vt:lpstr>
      <vt:lpstr>ck</vt:lpstr>
    </vt:vector>
  </TitlesOfParts>
  <Manager/>
  <Company>DNP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ACCIÓN Y SEGUIMIENTO P.P.</dc:title>
  <dc:subject/>
  <dc:creator>GOB META</dc:creator>
  <cp:keywords/>
  <dc:description/>
  <cp:lastModifiedBy>USUARIO</cp:lastModifiedBy>
  <cp:lastPrinted>2021-04-07T16:32:43Z</cp:lastPrinted>
  <dcterms:created xsi:type="dcterms:W3CDTF">2008-04-24T15:07:06Z</dcterms:created>
  <dcterms:modified xsi:type="dcterms:W3CDTF">2024-07-08T23:14:08Z</dcterms:modified>
  <cp:category/>
</cp:coreProperties>
</file>